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autoCompressPictures="0"/>
  <mc:AlternateContent xmlns:mc="http://schemas.openxmlformats.org/markup-compatibility/2006">
    <mc:Choice Requires="x15">
      <x15ac:absPath xmlns:x15ac="http://schemas.microsoft.com/office/spreadsheetml/2010/11/ac" url="X:\FGBC\Standards\Hi-Rise\Version 4\"/>
    </mc:Choice>
  </mc:AlternateContent>
  <xr:revisionPtr revIDLastSave="0" documentId="8_{FB180A47-8D66-4701-9F46-AC112E0DB084}" xr6:coauthVersionLast="47" xr6:coauthVersionMax="47" xr10:uidLastSave="{00000000-0000-0000-0000-000000000000}"/>
  <bookViews>
    <workbookView xWindow="-98" yWindow="-98" windowWidth="19396" windowHeight="12196" tabRatio="795" xr2:uid="{00000000-000D-0000-FFFF-FFFF00000000}"/>
  </bookViews>
  <sheets>
    <sheet name="Instructions" sheetId="1" r:id="rId1"/>
    <sheet name="Project Registration and Team" sheetId="2" r:id="rId2"/>
    <sheet name="Final Application" sheetId="3" r:id="rId3"/>
    <sheet name="Project Management" sheetId="4" r:id="rId4"/>
    <sheet name="Energy" sheetId="5" r:id="rId5"/>
    <sheet name="Water" sheetId="6" r:id="rId6"/>
    <sheet name="Site" sheetId="7" r:id="rId7"/>
    <sheet name="Health" sheetId="8" r:id="rId8"/>
    <sheet name="Materials" sheetId="9" r:id="rId9"/>
    <sheet name="Materials Worksheet" sheetId="10" r:id="rId10"/>
    <sheet name="Disaster Mitigation" sheetId="11" r:id="rId11"/>
    <sheet name="Innovation " sheetId="12" r:id="rId12"/>
    <sheet name="Long Summary Project Evaluator" sheetId="13" r:id="rId13"/>
  </sheets>
  <definedNames>
    <definedName name="Deposit">'Project Registration and Team'!$E$11</definedName>
    <definedName name="_xlnm.Print_Area" localSheetId="10">'Disaster Mitigation'!$A$1:$I$17</definedName>
    <definedName name="_xlnm.Print_Area" localSheetId="4">Energy!$A$1:$I$42</definedName>
    <definedName name="_xlnm.Print_Area" localSheetId="2">'Final Application'!$A$1:$G$48</definedName>
    <definedName name="_xlnm.Print_Area" localSheetId="7">Health!$A$1:$I$60</definedName>
    <definedName name="_xlnm.Print_Area" localSheetId="11">'Innovation '!$A$1:$I$11</definedName>
    <definedName name="_xlnm.Print_Area" localSheetId="0">Instructions!$A$1:$F$52</definedName>
    <definedName name="_xlnm.Print_Area" localSheetId="12">'Long Summary Project Evaluator'!$A$1:$J$286</definedName>
    <definedName name="_xlnm.Print_Area" localSheetId="8">Materials!$A$1:$I$20</definedName>
    <definedName name="_xlnm.Print_Area" localSheetId="3">'Project Management'!$A$1:$I$17</definedName>
    <definedName name="_xlnm.Print_Area" localSheetId="1">'Project Registration and Team'!$A$1:$E$79</definedName>
    <definedName name="_xlnm.Print_Area" localSheetId="6">Site!$A$1:$I$39</definedName>
    <definedName name="_xlnm.Print_Area" localSheetId="5">Water!$A$1:$I$32</definedName>
    <definedName name="Z_ACDF5350_2922_6540_AACD_798BECD5E002_.wvu.Cols" localSheetId="0" hidden="1">Instructions!$G:$I</definedName>
    <definedName name="Z_ACDF5350_2922_6540_AACD_798BECD5E002_.wvu.PrintArea" localSheetId="10" hidden="1">'Disaster Mitigation'!$A$1:$I$17</definedName>
    <definedName name="Z_ACDF5350_2922_6540_AACD_798BECD5E002_.wvu.PrintArea" localSheetId="4" hidden="1">Energy!$A$1:$I$42</definedName>
    <definedName name="Z_ACDF5350_2922_6540_AACD_798BECD5E002_.wvu.PrintArea" localSheetId="2" hidden="1">'Final Application'!$A$1:$G$48</definedName>
    <definedName name="Z_ACDF5350_2922_6540_AACD_798BECD5E002_.wvu.PrintArea" localSheetId="7" hidden="1">Health!$A$1:$I$60</definedName>
    <definedName name="Z_ACDF5350_2922_6540_AACD_798BECD5E002_.wvu.PrintArea" localSheetId="11" hidden="1">'Innovation '!$A$1:$I$11</definedName>
    <definedName name="Z_ACDF5350_2922_6540_AACD_798BECD5E002_.wvu.PrintArea" localSheetId="0" hidden="1">Instructions!$A$1:$F$52</definedName>
    <definedName name="Z_ACDF5350_2922_6540_AACD_798BECD5E002_.wvu.PrintArea" localSheetId="12" hidden="1">'Long Summary Project Evaluator'!$A$1:$J$286</definedName>
    <definedName name="Z_ACDF5350_2922_6540_AACD_798BECD5E002_.wvu.PrintArea" localSheetId="8" hidden="1">Materials!$A$1:$I$20</definedName>
    <definedName name="Z_ACDF5350_2922_6540_AACD_798BECD5E002_.wvu.PrintArea" localSheetId="3" hidden="1">'Project Management'!$A$1:$I$17</definedName>
    <definedName name="Z_ACDF5350_2922_6540_AACD_798BECD5E002_.wvu.PrintArea" localSheetId="1" hidden="1">'Project Registration and Team'!$A$1:$E$79</definedName>
    <definedName name="Z_ACDF5350_2922_6540_AACD_798BECD5E002_.wvu.PrintArea" localSheetId="6" hidden="1">Site!$A$1:$I$39</definedName>
    <definedName name="Z_ACDF5350_2922_6540_AACD_798BECD5E002_.wvu.PrintArea" localSheetId="5" hidden="1">Water!$A$1:$I$32</definedName>
  </definedNames>
  <calcPr calcId="191029"/>
  <customWorkbookViews>
    <customWorkbookView name="Microsoft Office User - Personal View" guid="{ACDF5350-2922-6540-AACD-798BECD5E002}" mergeInterval="0" personalView="1" xWindow="72" yWindow="25" windowWidth="2346" windowHeight="1320" tabRatio="795" activeSheetId="5"/>
  </customWorkbookViews>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75" i="13" l="1"/>
  <c r="C6" i="10"/>
  <c r="C5" i="10"/>
  <c r="K281" i="13"/>
  <c r="K268" i="13"/>
  <c r="K264" i="13"/>
  <c r="K178" i="13"/>
  <c r="K183" i="13"/>
  <c r="K185" i="13"/>
  <c r="K199" i="13"/>
  <c r="K218" i="13"/>
  <c r="K229" i="13"/>
  <c r="K235" i="13"/>
  <c r="K246" i="13"/>
  <c r="K116" i="13"/>
  <c r="K113" i="13"/>
  <c r="K89" i="13"/>
  <c r="E13" i="2" l="1"/>
  <c r="C31" i="3" s="1"/>
  <c r="J139" i="13"/>
  <c r="G139" i="13"/>
  <c r="H139" i="13"/>
  <c r="I139" i="13"/>
  <c r="A139" i="13"/>
  <c r="B139" i="13"/>
  <c r="D139" i="13"/>
  <c r="E139" i="13"/>
  <c r="F139" i="13"/>
  <c r="D99" i="13"/>
  <c r="C6" i="13"/>
  <c r="C5" i="13"/>
  <c r="C6" i="3"/>
  <c r="C5" i="3"/>
  <c r="E55" i="3"/>
  <c r="C29" i="3"/>
  <c r="J283" i="13"/>
  <c r="J284" i="13"/>
  <c r="J285" i="13"/>
  <c r="J286" i="13"/>
  <c r="J282" i="13"/>
  <c r="J240" i="13"/>
  <c r="J241" i="13"/>
  <c r="J242" i="13"/>
  <c r="J243" i="13"/>
  <c r="J244" i="13"/>
  <c r="J245" i="13"/>
  <c r="J231" i="13"/>
  <c r="J232" i="13"/>
  <c r="J233" i="13"/>
  <c r="J234" i="13"/>
  <c r="J137" i="13"/>
  <c r="J138" i="13"/>
  <c r="J136" i="13"/>
  <c r="J132" i="13"/>
  <c r="J133" i="13"/>
  <c r="J134" i="13"/>
  <c r="J131" i="13"/>
  <c r="J128" i="13"/>
  <c r="J129" i="13"/>
  <c r="J127" i="13"/>
  <c r="J78" i="13"/>
  <c r="I78" i="13"/>
  <c r="H78" i="13"/>
  <c r="G78" i="13"/>
  <c r="F78" i="13"/>
  <c r="E78" i="13"/>
  <c r="D78" i="13"/>
  <c r="B78" i="13"/>
  <c r="G77" i="13"/>
  <c r="H77" i="13"/>
  <c r="I77" i="13"/>
  <c r="B77" i="13"/>
  <c r="A2" i="3"/>
  <c r="B3" i="4"/>
  <c r="D99" i="3"/>
  <c r="J279" i="13"/>
  <c r="J278" i="13"/>
  <c r="J276" i="13"/>
  <c r="J270" i="13"/>
  <c r="J269" i="13"/>
  <c r="J267" i="13"/>
  <c r="J266" i="13"/>
  <c r="J265" i="13"/>
  <c r="J263" i="13"/>
  <c r="J262" i="13"/>
  <c r="J261" i="13"/>
  <c r="J260" i="13"/>
  <c r="J259" i="13"/>
  <c r="J258" i="13"/>
  <c r="J257" i="13"/>
  <c r="J239" i="13"/>
  <c r="J238" i="13"/>
  <c r="J237" i="13"/>
  <c r="J236" i="13"/>
  <c r="J230" i="13"/>
  <c r="J228" i="13"/>
  <c r="J227" i="13"/>
  <c r="J226" i="13"/>
  <c r="J225" i="13"/>
  <c r="J224" i="13"/>
  <c r="J223" i="13"/>
  <c r="J222" i="13"/>
  <c r="J221" i="13"/>
  <c r="J220" i="13"/>
  <c r="J219" i="13"/>
  <c r="J217" i="13"/>
  <c r="J216" i="13"/>
  <c r="J215" i="13"/>
  <c r="J214" i="13"/>
  <c r="J213" i="13"/>
  <c r="J212" i="13"/>
  <c r="J211" i="13"/>
  <c r="J210" i="13"/>
  <c r="J208" i="13"/>
  <c r="J207" i="13"/>
  <c r="J205" i="13"/>
  <c r="J204" i="13"/>
  <c r="J203" i="13"/>
  <c r="J202" i="13"/>
  <c r="J201" i="13"/>
  <c r="J198" i="13"/>
  <c r="J182" i="13"/>
  <c r="J181" i="13"/>
  <c r="J180" i="13"/>
  <c r="J179" i="13"/>
  <c r="J177" i="13"/>
  <c r="J176" i="13"/>
  <c r="J175" i="13"/>
  <c r="J174" i="13"/>
  <c r="J172" i="13"/>
  <c r="J171" i="13"/>
  <c r="J170" i="13"/>
  <c r="J168" i="13"/>
  <c r="J167" i="13"/>
  <c r="J166" i="13"/>
  <c r="J165" i="13"/>
  <c r="J164" i="13"/>
  <c r="J163" i="13"/>
  <c r="J162" i="13"/>
  <c r="J161" i="13"/>
  <c r="J158" i="13"/>
  <c r="J152" i="13"/>
  <c r="J151" i="13"/>
  <c r="J149" i="13"/>
  <c r="J148" i="13"/>
  <c r="J147" i="13"/>
  <c r="J145" i="13"/>
  <c r="J144" i="13"/>
  <c r="J142" i="13"/>
  <c r="J120" i="13"/>
  <c r="J119" i="13"/>
  <c r="J118" i="13"/>
  <c r="J117" i="13"/>
  <c r="J115" i="13"/>
  <c r="J114" i="13"/>
  <c r="J112" i="13"/>
  <c r="J111" i="13"/>
  <c r="J110" i="13"/>
  <c r="J109" i="13"/>
  <c r="J108" i="13"/>
  <c r="J106" i="13"/>
  <c r="J105" i="13"/>
  <c r="J102" i="13"/>
  <c r="J101" i="13"/>
  <c r="J100" i="13"/>
  <c r="J99" i="13"/>
  <c r="J98" i="13"/>
  <c r="J97" i="13"/>
  <c r="J96" i="13"/>
  <c r="J95" i="13"/>
  <c r="J94" i="13"/>
  <c r="J92" i="13"/>
  <c r="J91" i="13"/>
  <c r="J90" i="13"/>
  <c r="J85" i="13"/>
  <c r="J86" i="13"/>
  <c r="J87" i="13"/>
  <c r="J84" i="13"/>
  <c r="J72" i="13"/>
  <c r="J73" i="13"/>
  <c r="J74" i="13"/>
  <c r="J75" i="13"/>
  <c r="J76" i="13"/>
  <c r="J77" i="13"/>
  <c r="J71" i="13"/>
  <c r="J70" i="13"/>
  <c r="J67" i="13"/>
  <c r="J66" i="13"/>
  <c r="D29" i="13"/>
  <c r="C81" i="13"/>
  <c r="D90" i="13"/>
  <c r="D100" i="13"/>
  <c r="J295" i="3"/>
  <c r="I295" i="3"/>
  <c r="H295" i="3"/>
  <c r="G295" i="3"/>
  <c r="F295" i="3"/>
  <c r="E295" i="3"/>
  <c r="D295" i="3"/>
  <c r="B295" i="3"/>
  <c r="A295" i="3"/>
  <c r="J294" i="3"/>
  <c r="I294" i="3"/>
  <c r="H294" i="3"/>
  <c r="G294" i="3"/>
  <c r="F294" i="3"/>
  <c r="E294" i="3"/>
  <c r="D294" i="3"/>
  <c r="B294" i="3"/>
  <c r="A294" i="3"/>
  <c r="J293" i="3"/>
  <c r="I293" i="3"/>
  <c r="H293" i="3"/>
  <c r="G293" i="3"/>
  <c r="F293" i="3"/>
  <c r="E293" i="3"/>
  <c r="D293" i="3"/>
  <c r="D288" i="3" s="1"/>
  <c r="B293" i="3"/>
  <c r="A293" i="3"/>
  <c r="J292" i="3"/>
  <c r="I292" i="3"/>
  <c r="H292" i="3"/>
  <c r="G292" i="3"/>
  <c r="F292" i="3"/>
  <c r="E292" i="3"/>
  <c r="D292" i="3"/>
  <c r="B292" i="3"/>
  <c r="A292" i="3"/>
  <c r="J291" i="3"/>
  <c r="I291" i="3"/>
  <c r="H291" i="3"/>
  <c r="G291" i="3"/>
  <c r="F291" i="3"/>
  <c r="F288" i="3" s="1"/>
  <c r="E291" i="3"/>
  <c r="D291" i="3"/>
  <c r="B291" i="3"/>
  <c r="A291" i="3"/>
  <c r="A290" i="3"/>
  <c r="A289" i="3"/>
  <c r="C288" i="3"/>
  <c r="A286" i="3"/>
  <c r="J285" i="3"/>
  <c r="I285" i="3"/>
  <c r="H285" i="3"/>
  <c r="G285" i="3"/>
  <c r="F285" i="3"/>
  <c r="E285" i="3"/>
  <c r="D285" i="3"/>
  <c r="B285" i="3"/>
  <c r="A285" i="3"/>
  <c r="J284" i="3"/>
  <c r="I284" i="3"/>
  <c r="H284" i="3"/>
  <c r="G284" i="3"/>
  <c r="F284" i="3"/>
  <c r="E284" i="3"/>
  <c r="D284" i="3"/>
  <c r="B284" i="3"/>
  <c r="A284" i="3"/>
  <c r="J283" i="3"/>
  <c r="I283" i="3"/>
  <c r="H283" i="3"/>
  <c r="G283" i="3"/>
  <c r="F283" i="3"/>
  <c r="E283" i="3"/>
  <c r="D283" i="3"/>
  <c r="B283" i="3"/>
  <c r="A283" i="3"/>
  <c r="J282" i="3"/>
  <c r="I282" i="3"/>
  <c r="H282" i="3"/>
  <c r="G282" i="3"/>
  <c r="F282" i="3"/>
  <c r="E282" i="3"/>
  <c r="D282" i="3"/>
  <c r="B282" i="3"/>
  <c r="A282" i="3"/>
  <c r="J281" i="3"/>
  <c r="I281" i="3"/>
  <c r="H281" i="3"/>
  <c r="G281" i="3"/>
  <c r="F281" i="3"/>
  <c r="E281" i="3"/>
  <c r="D281" i="3"/>
  <c r="B281" i="3"/>
  <c r="A281" i="3"/>
  <c r="J280" i="3"/>
  <c r="I280" i="3"/>
  <c r="H280" i="3"/>
  <c r="G280" i="3"/>
  <c r="J279" i="3"/>
  <c r="I279" i="3"/>
  <c r="H279" i="3"/>
  <c r="G279" i="3"/>
  <c r="F279" i="3"/>
  <c r="E279" i="3"/>
  <c r="D279" i="3"/>
  <c r="B279" i="3"/>
  <c r="A279" i="3"/>
  <c r="I278" i="3"/>
  <c r="H278" i="3"/>
  <c r="G278" i="3"/>
  <c r="F278" i="3"/>
  <c r="E278" i="3"/>
  <c r="D278" i="3"/>
  <c r="B278" i="3"/>
  <c r="A278" i="3"/>
  <c r="I277" i="3"/>
  <c r="H277" i="3"/>
  <c r="G277" i="3"/>
  <c r="F277" i="3"/>
  <c r="E277" i="3"/>
  <c r="D277" i="3"/>
  <c r="B277" i="3"/>
  <c r="A277" i="3"/>
  <c r="J276" i="3"/>
  <c r="I276" i="3"/>
  <c r="H276" i="3"/>
  <c r="G276" i="3"/>
  <c r="F276" i="3"/>
  <c r="E276" i="3"/>
  <c r="D276" i="3"/>
  <c r="B276" i="3"/>
  <c r="A276" i="3"/>
  <c r="I275" i="3"/>
  <c r="H275" i="3"/>
  <c r="G275" i="3"/>
  <c r="F275" i="3"/>
  <c r="E275" i="3"/>
  <c r="D275" i="3"/>
  <c r="B275" i="3"/>
  <c r="A275" i="3"/>
  <c r="A274" i="3"/>
  <c r="C272" i="3"/>
  <c r="J269" i="3"/>
  <c r="I269" i="3"/>
  <c r="H269" i="3"/>
  <c r="G269" i="3"/>
  <c r="F269" i="3"/>
  <c r="E269" i="3"/>
  <c r="D269" i="3"/>
  <c r="B269" i="3"/>
  <c r="A269" i="3"/>
  <c r="J268" i="3"/>
  <c r="I268" i="3"/>
  <c r="H268" i="3"/>
  <c r="G268" i="3"/>
  <c r="F268" i="3"/>
  <c r="E268" i="3"/>
  <c r="D268" i="3"/>
  <c r="B268" i="3"/>
  <c r="A268" i="3"/>
  <c r="J267" i="3"/>
  <c r="I267" i="3"/>
  <c r="H267" i="3"/>
  <c r="G267" i="3"/>
  <c r="B267" i="3"/>
  <c r="A267" i="3"/>
  <c r="J266" i="3"/>
  <c r="I266" i="3"/>
  <c r="H266" i="3"/>
  <c r="G266" i="3"/>
  <c r="F266" i="3"/>
  <c r="E266" i="3"/>
  <c r="D266" i="3"/>
  <c r="B266" i="3"/>
  <c r="A266" i="3"/>
  <c r="J265" i="3"/>
  <c r="I265" i="3"/>
  <c r="H265" i="3"/>
  <c r="G265" i="3"/>
  <c r="F265" i="3"/>
  <c r="E265" i="3"/>
  <c r="D265" i="3"/>
  <c r="B265" i="3"/>
  <c r="A265" i="3"/>
  <c r="J264" i="3"/>
  <c r="I264" i="3"/>
  <c r="H264" i="3"/>
  <c r="G264" i="3"/>
  <c r="F264" i="3"/>
  <c r="E264" i="3"/>
  <c r="D264" i="3"/>
  <c r="B264" i="3"/>
  <c r="A264" i="3"/>
  <c r="J263" i="3"/>
  <c r="I263" i="3"/>
  <c r="H263" i="3"/>
  <c r="G263" i="3"/>
  <c r="B263" i="3"/>
  <c r="A263" i="3"/>
  <c r="J262" i="3"/>
  <c r="I262" i="3"/>
  <c r="H262" i="3"/>
  <c r="G262" i="3"/>
  <c r="F262" i="3"/>
  <c r="E262" i="3"/>
  <c r="D262" i="3"/>
  <c r="B262" i="3"/>
  <c r="A262" i="3"/>
  <c r="J261" i="3"/>
  <c r="I261" i="3"/>
  <c r="H261" i="3"/>
  <c r="G261" i="3"/>
  <c r="F261" i="3"/>
  <c r="E261" i="3"/>
  <c r="D261" i="3"/>
  <c r="B261" i="3"/>
  <c r="A261" i="3"/>
  <c r="J260" i="3"/>
  <c r="I260" i="3"/>
  <c r="H260" i="3"/>
  <c r="G260" i="3"/>
  <c r="F260" i="3"/>
  <c r="E260" i="3"/>
  <c r="D260" i="3"/>
  <c r="B260" i="3"/>
  <c r="A260" i="3"/>
  <c r="J259" i="3"/>
  <c r="I259" i="3"/>
  <c r="H259" i="3"/>
  <c r="G259" i="3"/>
  <c r="F259" i="3"/>
  <c r="E259" i="3"/>
  <c r="D259" i="3"/>
  <c r="B259" i="3"/>
  <c r="A259" i="3"/>
  <c r="J258" i="3"/>
  <c r="I258" i="3"/>
  <c r="H258" i="3"/>
  <c r="G258" i="3"/>
  <c r="F258" i="3"/>
  <c r="E258" i="3"/>
  <c r="D258" i="3"/>
  <c r="B258" i="3"/>
  <c r="A258" i="3"/>
  <c r="I257" i="3"/>
  <c r="H257" i="3"/>
  <c r="G257" i="3"/>
  <c r="F257" i="3"/>
  <c r="E257" i="3"/>
  <c r="D257" i="3"/>
  <c r="B257" i="3"/>
  <c r="A257" i="3"/>
  <c r="J256" i="3"/>
  <c r="I256" i="3"/>
  <c r="H256" i="3"/>
  <c r="G256" i="3"/>
  <c r="F256" i="3"/>
  <c r="E256" i="3"/>
  <c r="D256" i="3"/>
  <c r="B256" i="3"/>
  <c r="A256" i="3"/>
  <c r="J255" i="3"/>
  <c r="I255" i="3"/>
  <c r="H255" i="3"/>
  <c r="G255" i="3"/>
  <c r="F255" i="3"/>
  <c r="E255" i="3"/>
  <c r="D255" i="3"/>
  <c r="B255" i="3"/>
  <c r="A255" i="3"/>
  <c r="A254" i="3"/>
  <c r="C252" i="3"/>
  <c r="J249" i="3"/>
  <c r="I249" i="3"/>
  <c r="H249" i="3"/>
  <c r="G249" i="3"/>
  <c r="F249" i="3"/>
  <c r="E249" i="3"/>
  <c r="D249" i="3"/>
  <c r="A249" i="3"/>
  <c r="J248" i="3"/>
  <c r="I248" i="3"/>
  <c r="H248" i="3"/>
  <c r="G248" i="3"/>
  <c r="F248" i="3"/>
  <c r="E248" i="3"/>
  <c r="D248" i="3"/>
  <c r="B248" i="3"/>
  <c r="A248" i="3"/>
  <c r="J247" i="3"/>
  <c r="I247" i="3"/>
  <c r="H247" i="3"/>
  <c r="G247" i="3"/>
  <c r="F247" i="3"/>
  <c r="E247" i="3"/>
  <c r="D247" i="3"/>
  <c r="B247" i="3"/>
  <c r="A247" i="3"/>
  <c r="I246" i="3"/>
  <c r="H246" i="3"/>
  <c r="G246" i="3"/>
  <c r="F246" i="3"/>
  <c r="E246" i="3"/>
  <c r="D246" i="3"/>
  <c r="B246" i="3"/>
  <c r="A246" i="3"/>
  <c r="J245" i="3"/>
  <c r="I245" i="3"/>
  <c r="H245" i="3"/>
  <c r="G245" i="3"/>
  <c r="F245" i="3"/>
  <c r="E245" i="3"/>
  <c r="D245" i="3"/>
  <c r="B245" i="3"/>
  <c r="A245" i="3"/>
  <c r="J244" i="3"/>
  <c r="I244" i="3"/>
  <c r="H244" i="3"/>
  <c r="G244" i="3"/>
  <c r="F244" i="3"/>
  <c r="E244" i="3"/>
  <c r="D244" i="3"/>
  <c r="B244" i="3"/>
  <c r="A244" i="3"/>
  <c r="J243" i="3"/>
  <c r="I243" i="3"/>
  <c r="H243" i="3"/>
  <c r="G243" i="3"/>
  <c r="F243" i="3"/>
  <c r="E243" i="3"/>
  <c r="D243" i="3"/>
  <c r="B243" i="3"/>
  <c r="A243" i="3"/>
  <c r="J242" i="3"/>
  <c r="I242" i="3"/>
  <c r="H242" i="3"/>
  <c r="G242" i="3"/>
  <c r="F242" i="3"/>
  <c r="E242" i="3"/>
  <c r="D242" i="3"/>
  <c r="B242" i="3"/>
  <c r="A242" i="3"/>
  <c r="J241" i="3"/>
  <c r="I241" i="3"/>
  <c r="H241" i="3"/>
  <c r="G241" i="3"/>
  <c r="F241" i="3"/>
  <c r="E241" i="3"/>
  <c r="D241" i="3"/>
  <c r="B241" i="3"/>
  <c r="A241" i="3"/>
  <c r="J240" i="3"/>
  <c r="I240" i="3"/>
  <c r="H240" i="3"/>
  <c r="G240" i="3"/>
  <c r="B240" i="3"/>
  <c r="A240" i="3"/>
  <c r="J239" i="3"/>
  <c r="I239" i="3"/>
  <c r="H239" i="3"/>
  <c r="G239" i="3"/>
  <c r="F239" i="3"/>
  <c r="E239" i="3"/>
  <c r="D239" i="3"/>
  <c r="B239" i="3"/>
  <c r="A239" i="3"/>
  <c r="J238" i="3"/>
  <c r="I238" i="3"/>
  <c r="H238" i="3"/>
  <c r="G238" i="3"/>
  <c r="F238" i="3"/>
  <c r="E238" i="3"/>
  <c r="D238" i="3"/>
  <c r="B238" i="3"/>
  <c r="A238" i="3"/>
  <c r="J237" i="3"/>
  <c r="I237" i="3"/>
  <c r="H237" i="3"/>
  <c r="G237" i="3"/>
  <c r="F237" i="3"/>
  <c r="E237" i="3"/>
  <c r="D237" i="3"/>
  <c r="B237" i="3"/>
  <c r="A237" i="3"/>
  <c r="J236" i="3"/>
  <c r="I236" i="3"/>
  <c r="H236" i="3"/>
  <c r="G236" i="3"/>
  <c r="F236" i="3"/>
  <c r="E236" i="3"/>
  <c r="D236" i="3"/>
  <c r="B236" i="3"/>
  <c r="A236" i="3"/>
  <c r="I235" i="3"/>
  <c r="H235" i="3"/>
  <c r="G235" i="3"/>
  <c r="F235" i="3"/>
  <c r="E235" i="3"/>
  <c r="D235" i="3"/>
  <c r="B235" i="3"/>
  <c r="A235" i="3"/>
  <c r="J234" i="3"/>
  <c r="I234" i="3"/>
  <c r="H234" i="3"/>
  <c r="G234" i="3"/>
  <c r="J233" i="3"/>
  <c r="I233" i="3"/>
  <c r="H233" i="3"/>
  <c r="G233" i="3"/>
  <c r="F233" i="3"/>
  <c r="E233" i="3"/>
  <c r="D233" i="3"/>
  <c r="B233" i="3"/>
  <c r="A233" i="3"/>
  <c r="J232" i="3"/>
  <c r="I232" i="3"/>
  <c r="H232" i="3"/>
  <c r="G232" i="3"/>
  <c r="F232" i="3"/>
  <c r="E232" i="3"/>
  <c r="D232" i="3"/>
  <c r="B232" i="3"/>
  <c r="A232" i="3"/>
  <c r="J231" i="3"/>
  <c r="I231" i="3"/>
  <c r="H231" i="3"/>
  <c r="G231" i="3"/>
  <c r="F231" i="3"/>
  <c r="E231" i="3"/>
  <c r="D231" i="3"/>
  <c r="B231" i="3"/>
  <c r="A231" i="3"/>
  <c r="J230" i="3"/>
  <c r="I230" i="3"/>
  <c r="H230" i="3"/>
  <c r="G230" i="3"/>
  <c r="F230" i="3"/>
  <c r="E230" i="3"/>
  <c r="D230" i="3"/>
  <c r="B230" i="3"/>
  <c r="A230" i="3"/>
  <c r="J229" i="3"/>
  <c r="I229" i="3"/>
  <c r="H229" i="3"/>
  <c r="G229" i="3"/>
  <c r="F229" i="3"/>
  <c r="E229" i="3"/>
  <c r="D229" i="3"/>
  <c r="B229" i="3"/>
  <c r="A229" i="3"/>
  <c r="J228" i="3"/>
  <c r="I228" i="3"/>
  <c r="H228" i="3"/>
  <c r="G228" i="3"/>
  <c r="J227" i="3"/>
  <c r="I227" i="3"/>
  <c r="H227" i="3"/>
  <c r="G227" i="3"/>
  <c r="F227" i="3"/>
  <c r="E227" i="3"/>
  <c r="D227" i="3"/>
  <c r="B227" i="3"/>
  <c r="A227" i="3"/>
  <c r="J226" i="3"/>
  <c r="I226" i="3"/>
  <c r="H226" i="3"/>
  <c r="G226" i="3"/>
  <c r="F226" i="3"/>
  <c r="E226" i="3"/>
  <c r="D226" i="3"/>
  <c r="B226" i="3"/>
  <c r="A226" i="3"/>
  <c r="J225" i="3"/>
  <c r="I225" i="3"/>
  <c r="H225" i="3"/>
  <c r="G225" i="3"/>
  <c r="F225" i="3"/>
  <c r="E225" i="3"/>
  <c r="D225" i="3"/>
  <c r="B225" i="3"/>
  <c r="A225" i="3"/>
  <c r="J224" i="3"/>
  <c r="I224" i="3"/>
  <c r="H224" i="3"/>
  <c r="G224" i="3"/>
  <c r="F224" i="3"/>
  <c r="E224" i="3"/>
  <c r="D224" i="3"/>
  <c r="B224" i="3"/>
  <c r="A224" i="3"/>
  <c r="J223" i="3"/>
  <c r="I223" i="3"/>
  <c r="H223" i="3"/>
  <c r="G223" i="3"/>
  <c r="F223" i="3"/>
  <c r="E223" i="3"/>
  <c r="D223" i="3"/>
  <c r="B223" i="3"/>
  <c r="A223" i="3"/>
  <c r="J222" i="3"/>
  <c r="I222" i="3"/>
  <c r="H222" i="3"/>
  <c r="G222" i="3"/>
  <c r="F222" i="3"/>
  <c r="E222" i="3"/>
  <c r="D222" i="3"/>
  <c r="B222" i="3"/>
  <c r="A222" i="3"/>
  <c r="J221" i="3"/>
  <c r="I221" i="3"/>
  <c r="H221" i="3"/>
  <c r="G221" i="3"/>
  <c r="F221" i="3"/>
  <c r="E221" i="3"/>
  <c r="D221" i="3"/>
  <c r="B221" i="3"/>
  <c r="A221" i="3"/>
  <c r="J220" i="3"/>
  <c r="I220" i="3"/>
  <c r="H220" i="3"/>
  <c r="G220" i="3"/>
  <c r="B220" i="3"/>
  <c r="A220" i="3"/>
  <c r="J219" i="3"/>
  <c r="I219" i="3"/>
  <c r="H219" i="3"/>
  <c r="G219" i="3"/>
  <c r="F219" i="3"/>
  <c r="E219" i="3"/>
  <c r="D219" i="3"/>
  <c r="B219" i="3"/>
  <c r="A219" i="3"/>
  <c r="J218" i="3"/>
  <c r="I218" i="3"/>
  <c r="H218" i="3"/>
  <c r="G218" i="3"/>
  <c r="F218" i="3"/>
  <c r="E218" i="3"/>
  <c r="D218" i="3"/>
  <c r="B218" i="3"/>
  <c r="A218" i="3"/>
  <c r="J217" i="3"/>
  <c r="I217" i="3"/>
  <c r="H217" i="3"/>
  <c r="G217" i="3"/>
  <c r="J216" i="3"/>
  <c r="I216" i="3"/>
  <c r="H216" i="3"/>
  <c r="G216" i="3"/>
  <c r="F216" i="3"/>
  <c r="E216" i="3"/>
  <c r="D216" i="3"/>
  <c r="B216" i="3"/>
  <c r="A216" i="3"/>
  <c r="J215" i="3"/>
  <c r="I215" i="3"/>
  <c r="H215" i="3"/>
  <c r="G215" i="3"/>
  <c r="F215" i="3"/>
  <c r="E215" i="3"/>
  <c r="D215" i="3"/>
  <c r="B215" i="3"/>
  <c r="A215" i="3"/>
  <c r="J214" i="3"/>
  <c r="I214" i="3"/>
  <c r="H214" i="3"/>
  <c r="G214" i="3"/>
  <c r="F214" i="3"/>
  <c r="E214" i="3"/>
  <c r="D214" i="3"/>
  <c r="B214" i="3"/>
  <c r="A214" i="3"/>
  <c r="J213" i="3"/>
  <c r="I213" i="3"/>
  <c r="H213" i="3"/>
  <c r="G213" i="3"/>
  <c r="F213" i="3"/>
  <c r="E213" i="3"/>
  <c r="D213" i="3"/>
  <c r="B213" i="3"/>
  <c r="A213" i="3"/>
  <c r="J212" i="3"/>
  <c r="I212" i="3"/>
  <c r="H212" i="3"/>
  <c r="G212" i="3"/>
  <c r="F212" i="3"/>
  <c r="E212" i="3"/>
  <c r="D212" i="3"/>
  <c r="B212" i="3"/>
  <c r="A212" i="3"/>
  <c r="J211" i="3"/>
  <c r="I211" i="3"/>
  <c r="H211" i="3"/>
  <c r="G211" i="3"/>
  <c r="F211" i="3"/>
  <c r="E211" i="3"/>
  <c r="D211" i="3"/>
  <c r="B211" i="3"/>
  <c r="A211" i="3"/>
  <c r="J210" i="3"/>
  <c r="I210" i="3"/>
  <c r="H210" i="3"/>
  <c r="G210" i="3"/>
  <c r="F210" i="3"/>
  <c r="E210" i="3"/>
  <c r="D210" i="3"/>
  <c r="B210" i="3"/>
  <c r="A210" i="3"/>
  <c r="J209" i="3"/>
  <c r="I209" i="3"/>
  <c r="H209" i="3"/>
  <c r="G209" i="3"/>
  <c r="F209" i="3"/>
  <c r="E209" i="3"/>
  <c r="D209" i="3"/>
  <c r="B209" i="3"/>
  <c r="A209" i="3"/>
  <c r="J208" i="3"/>
  <c r="I208" i="3"/>
  <c r="H208" i="3"/>
  <c r="G208" i="3"/>
  <c r="B208" i="3"/>
  <c r="A208" i="3"/>
  <c r="J207" i="3"/>
  <c r="I207" i="3"/>
  <c r="H207" i="3"/>
  <c r="G207" i="3"/>
  <c r="F207" i="3"/>
  <c r="E207" i="3"/>
  <c r="D207" i="3"/>
  <c r="B207" i="3"/>
  <c r="A207" i="3"/>
  <c r="J206" i="3"/>
  <c r="I206" i="3"/>
  <c r="H206" i="3"/>
  <c r="G206" i="3"/>
  <c r="F206" i="3"/>
  <c r="E206" i="3"/>
  <c r="D206" i="3"/>
  <c r="B206" i="3"/>
  <c r="A206" i="3"/>
  <c r="J205" i="3"/>
  <c r="I205" i="3"/>
  <c r="H205" i="3"/>
  <c r="G205" i="3"/>
  <c r="B205" i="3"/>
  <c r="A205" i="3"/>
  <c r="J204" i="3"/>
  <c r="I204" i="3"/>
  <c r="H204" i="3"/>
  <c r="G204" i="3"/>
  <c r="F204" i="3"/>
  <c r="E204" i="3"/>
  <c r="D204" i="3"/>
  <c r="B204" i="3"/>
  <c r="A204" i="3"/>
  <c r="J203" i="3"/>
  <c r="I203" i="3"/>
  <c r="H203" i="3"/>
  <c r="G203" i="3"/>
  <c r="F203" i="3"/>
  <c r="E203" i="3"/>
  <c r="D203" i="3"/>
  <c r="B203" i="3"/>
  <c r="A203" i="3"/>
  <c r="J202" i="3"/>
  <c r="I202" i="3"/>
  <c r="H202" i="3"/>
  <c r="G202" i="3"/>
  <c r="F202" i="3"/>
  <c r="E202" i="3"/>
  <c r="D202" i="3"/>
  <c r="B202" i="3"/>
  <c r="A202" i="3"/>
  <c r="J201" i="3"/>
  <c r="I201" i="3"/>
  <c r="H201" i="3"/>
  <c r="G201" i="3"/>
  <c r="F201" i="3"/>
  <c r="E201" i="3"/>
  <c r="D201" i="3"/>
  <c r="B201" i="3"/>
  <c r="A201" i="3"/>
  <c r="J200" i="3"/>
  <c r="I200" i="3"/>
  <c r="H200" i="3"/>
  <c r="G200" i="3"/>
  <c r="F200" i="3"/>
  <c r="E200" i="3"/>
  <c r="D200" i="3"/>
  <c r="B200" i="3"/>
  <c r="A200" i="3"/>
  <c r="J199" i="3"/>
  <c r="I199" i="3"/>
  <c r="H199" i="3"/>
  <c r="G199" i="3"/>
  <c r="B199" i="3"/>
  <c r="A199" i="3"/>
  <c r="J198" i="3"/>
  <c r="I198" i="3"/>
  <c r="G198" i="3"/>
  <c r="J197" i="3"/>
  <c r="I197" i="3"/>
  <c r="H197" i="3"/>
  <c r="G197" i="3"/>
  <c r="D197" i="3"/>
  <c r="B197" i="3"/>
  <c r="A197" i="3"/>
  <c r="J196" i="3"/>
  <c r="I196" i="3"/>
  <c r="H196" i="3"/>
  <c r="G196" i="3"/>
  <c r="D196" i="3"/>
  <c r="B196" i="3"/>
  <c r="A196" i="3"/>
  <c r="C193" i="3"/>
  <c r="J190" i="3"/>
  <c r="I190" i="3"/>
  <c r="H190" i="3"/>
  <c r="G190" i="3"/>
  <c r="F190" i="3"/>
  <c r="E190" i="3"/>
  <c r="D190" i="3"/>
  <c r="B190" i="3"/>
  <c r="A190" i="3"/>
  <c r="J189" i="3"/>
  <c r="I189" i="3"/>
  <c r="H189" i="3"/>
  <c r="G189" i="3"/>
  <c r="F189" i="3"/>
  <c r="E189" i="3"/>
  <c r="D189" i="3"/>
  <c r="B189" i="3"/>
  <c r="A189" i="3"/>
  <c r="J188" i="3"/>
  <c r="I188" i="3"/>
  <c r="H188" i="3"/>
  <c r="G188" i="3"/>
  <c r="F188" i="3"/>
  <c r="E188" i="3"/>
  <c r="D188" i="3"/>
  <c r="B188" i="3"/>
  <c r="A188" i="3"/>
  <c r="J187" i="3"/>
  <c r="I187" i="3"/>
  <c r="H187" i="3"/>
  <c r="G187" i="3"/>
  <c r="F187" i="3"/>
  <c r="E187" i="3"/>
  <c r="D187" i="3"/>
  <c r="B187" i="3"/>
  <c r="A187" i="3"/>
  <c r="J186" i="3"/>
  <c r="I186" i="3"/>
  <c r="H186" i="3"/>
  <c r="G186" i="3"/>
  <c r="F186" i="3"/>
  <c r="E186" i="3"/>
  <c r="D186" i="3"/>
  <c r="B186" i="3"/>
  <c r="A186" i="3"/>
  <c r="J185" i="3"/>
  <c r="I185" i="3"/>
  <c r="H185" i="3"/>
  <c r="G185" i="3"/>
  <c r="F185" i="3"/>
  <c r="E185" i="3"/>
  <c r="D185" i="3"/>
  <c r="B185" i="3"/>
  <c r="A185" i="3"/>
  <c r="J184" i="3"/>
  <c r="I184" i="3"/>
  <c r="H184" i="3"/>
  <c r="G184" i="3"/>
  <c r="J183" i="3"/>
  <c r="I183" i="3"/>
  <c r="H183" i="3"/>
  <c r="G183" i="3"/>
  <c r="F183" i="3"/>
  <c r="E183" i="3"/>
  <c r="D183" i="3"/>
  <c r="B183" i="3"/>
  <c r="A183" i="3"/>
  <c r="J182" i="3"/>
  <c r="I182" i="3"/>
  <c r="H182" i="3"/>
  <c r="G182" i="3"/>
  <c r="J181" i="3"/>
  <c r="I181" i="3"/>
  <c r="H181" i="3"/>
  <c r="G181" i="3"/>
  <c r="F181" i="3"/>
  <c r="E181" i="3"/>
  <c r="D181" i="3"/>
  <c r="B181" i="3"/>
  <c r="A181" i="3"/>
  <c r="J180" i="3"/>
  <c r="I180" i="3"/>
  <c r="H180" i="3"/>
  <c r="G180" i="3"/>
  <c r="F180" i="3"/>
  <c r="E180" i="3"/>
  <c r="D180" i="3"/>
  <c r="B180" i="3"/>
  <c r="A180" i="3"/>
  <c r="J179" i="3"/>
  <c r="I179" i="3"/>
  <c r="H179" i="3"/>
  <c r="G179" i="3"/>
  <c r="F179" i="3"/>
  <c r="E179" i="3"/>
  <c r="D179" i="3"/>
  <c r="B179" i="3"/>
  <c r="A179" i="3"/>
  <c r="J178" i="3"/>
  <c r="I178" i="3"/>
  <c r="H178" i="3"/>
  <c r="G178" i="3"/>
  <c r="F178" i="3"/>
  <c r="E178" i="3"/>
  <c r="D178" i="3"/>
  <c r="B178" i="3"/>
  <c r="A178" i="3"/>
  <c r="J177" i="3"/>
  <c r="I177" i="3"/>
  <c r="H177" i="3"/>
  <c r="G177" i="3"/>
  <c r="J176" i="3"/>
  <c r="I176" i="3"/>
  <c r="H176" i="3"/>
  <c r="G176" i="3"/>
  <c r="F176" i="3"/>
  <c r="E176" i="3"/>
  <c r="D176" i="3"/>
  <c r="B176" i="3"/>
  <c r="A176" i="3"/>
  <c r="I175" i="3"/>
  <c r="H175" i="3"/>
  <c r="G175" i="3"/>
  <c r="F175" i="3"/>
  <c r="E175" i="3"/>
  <c r="D175" i="3"/>
  <c r="B175" i="3"/>
  <c r="A175" i="3"/>
  <c r="J174" i="3"/>
  <c r="I174" i="3"/>
  <c r="H174" i="3"/>
  <c r="G174" i="3"/>
  <c r="F174" i="3"/>
  <c r="E174" i="3"/>
  <c r="D174" i="3"/>
  <c r="B174" i="3"/>
  <c r="A174" i="3"/>
  <c r="J173" i="3"/>
  <c r="I173" i="3"/>
  <c r="H173" i="3"/>
  <c r="G173" i="3"/>
  <c r="F173" i="3"/>
  <c r="E173" i="3"/>
  <c r="D173" i="3"/>
  <c r="B173" i="3"/>
  <c r="A173" i="3"/>
  <c r="J172" i="3"/>
  <c r="I172" i="3"/>
  <c r="H172" i="3"/>
  <c r="G172" i="3"/>
  <c r="J171" i="3"/>
  <c r="I171" i="3"/>
  <c r="H171" i="3"/>
  <c r="G171" i="3"/>
  <c r="F171" i="3"/>
  <c r="E171" i="3"/>
  <c r="D171" i="3"/>
  <c r="B171" i="3"/>
  <c r="A171" i="3"/>
  <c r="J170" i="3"/>
  <c r="I170" i="3"/>
  <c r="H170" i="3"/>
  <c r="G170" i="3"/>
  <c r="F170" i="3"/>
  <c r="E170" i="3"/>
  <c r="D170" i="3"/>
  <c r="B170" i="3"/>
  <c r="A170" i="3"/>
  <c r="J169" i="3"/>
  <c r="I169" i="3"/>
  <c r="H169" i="3"/>
  <c r="G169" i="3"/>
  <c r="F169" i="3"/>
  <c r="E169" i="3"/>
  <c r="D169" i="3"/>
  <c r="B169" i="3"/>
  <c r="A169" i="3"/>
  <c r="J168" i="3"/>
  <c r="I168" i="3"/>
  <c r="H168" i="3"/>
  <c r="G168" i="3"/>
  <c r="J167" i="3"/>
  <c r="I167" i="3"/>
  <c r="H167" i="3"/>
  <c r="G167" i="3"/>
  <c r="F167" i="3"/>
  <c r="E167" i="3"/>
  <c r="D167" i="3"/>
  <c r="B167" i="3"/>
  <c r="A167" i="3"/>
  <c r="J166" i="3"/>
  <c r="I166" i="3"/>
  <c r="H166" i="3"/>
  <c r="G166" i="3"/>
  <c r="F166" i="3"/>
  <c r="E166" i="3"/>
  <c r="D166" i="3"/>
  <c r="B166" i="3"/>
  <c r="A166" i="3"/>
  <c r="J165" i="3"/>
  <c r="I165" i="3"/>
  <c r="H165" i="3"/>
  <c r="G165" i="3"/>
  <c r="F165" i="3"/>
  <c r="E165" i="3"/>
  <c r="D165" i="3"/>
  <c r="B165" i="3"/>
  <c r="A165" i="3"/>
  <c r="J164" i="3"/>
  <c r="I164" i="3"/>
  <c r="H164" i="3"/>
  <c r="G164" i="3"/>
  <c r="F164" i="3"/>
  <c r="E164" i="3"/>
  <c r="D164" i="3"/>
  <c r="B164" i="3"/>
  <c r="A164" i="3"/>
  <c r="I163" i="3"/>
  <c r="H163" i="3"/>
  <c r="G163" i="3"/>
  <c r="F163" i="3"/>
  <c r="E163" i="3"/>
  <c r="D163" i="3"/>
  <c r="B163" i="3"/>
  <c r="A163" i="3"/>
  <c r="I162" i="3"/>
  <c r="H162" i="3"/>
  <c r="G162" i="3"/>
  <c r="F162" i="3"/>
  <c r="E162" i="3"/>
  <c r="D162" i="3"/>
  <c r="B162" i="3"/>
  <c r="A162" i="3"/>
  <c r="I161" i="3"/>
  <c r="H161" i="3"/>
  <c r="G161" i="3"/>
  <c r="F161" i="3"/>
  <c r="E161" i="3"/>
  <c r="D161" i="3"/>
  <c r="B161" i="3"/>
  <c r="A161" i="3"/>
  <c r="J160" i="3"/>
  <c r="I160" i="3"/>
  <c r="H160" i="3"/>
  <c r="G160" i="3"/>
  <c r="F160" i="3"/>
  <c r="E160" i="3"/>
  <c r="D160" i="3"/>
  <c r="B160" i="3"/>
  <c r="A160" i="3"/>
  <c r="J159" i="3"/>
  <c r="I159" i="3"/>
  <c r="H159" i="3"/>
  <c r="G159" i="3"/>
  <c r="J158" i="3"/>
  <c r="I158" i="3"/>
  <c r="H158" i="3"/>
  <c r="G158" i="3"/>
  <c r="D158" i="3"/>
  <c r="B158" i="3"/>
  <c r="A158" i="3"/>
  <c r="I157" i="3"/>
  <c r="H157" i="3"/>
  <c r="G157" i="3"/>
  <c r="D157" i="3"/>
  <c r="B157" i="3"/>
  <c r="A157" i="3"/>
  <c r="C154" i="3"/>
  <c r="B154" i="3"/>
  <c r="J151" i="3"/>
  <c r="I151" i="3"/>
  <c r="H151" i="3"/>
  <c r="G151" i="3"/>
  <c r="F151" i="3"/>
  <c r="E151" i="3"/>
  <c r="D151" i="3"/>
  <c r="B151" i="3"/>
  <c r="A151" i="3"/>
  <c r="J150" i="3"/>
  <c r="I150" i="3"/>
  <c r="H150" i="3"/>
  <c r="G150" i="3"/>
  <c r="F150" i="3"/>
  <c r="E150" i="3"/>
  <c r="D150" i="3"/>
  <c r="B150" i="3"/>
  <c r="A150" i="3"/>
  <c r="J149" i="3"/>
  <c r="I149" i="3"/>
  <c r="H149" i="3"/>
  <c r="G149" i="3"/>
  <c r="I148" i="3"/>
  <c r="H148" i="3"/>
  <c r="G148" i="3"/>
  <c r="F148" i="3"/>
  <c r="E148" i="3"/>
  <c r="D148" i="3"/>
  <c r="B148" i="3"/>
  <c r="A148" i="3"/>
  <c r="J147" i="3"/>
  <c r="I147" i="3"/>
  <c r="H147" i="3"/>
  <c r="G147" i="3"/>
  <c r="F147" i="3"/>
  <c r="E147" i="3"/>
  <c r="D147" i="3"/>
  <c r="B147" i="3"/>
  <c r="A147" i="3"/>
  <c r="I146" i="3"/>
  <c r="H146" i="3"/>
  <c r="G146" i="3"/>
  <c r="F146" i="3"/>
  <c r="E146" i="3"/>
  <c r="D146" i="3"/>
  <c r="B146" i="3"/>
  <c r="A146" i="3"/>
  <c r="J145" i="3"/>
  <c r="I145" i="3"/>
  <c r="H145" i="3"/>
  <c r="G145" i="3"/>
  <c r="I144" i="3"/>
  <c r="H144" i="3"/>
  <c r="G144" i="3"/>
  <c r="F144" i="3"/>
  <c r="E144" i="3"/>
  <c r="D144" i="3"/>
  <c r="B144" i="3"/>
  <c r="A144" i="3"/>
  <c r="J143" i="3"/>
  <c r="I143" i="3"/>
  <c r="H143" i="3"/>
  <c r="G143" i="3"/>
  <c r="F143" i="3"/>
  <c r="E143" i="3"/>
  <c r="D143" i="3"/>
  <c r="B143" i="3"/>
  <c r="A143" i="3"/>
  <c r="J142" i="3"/>
  <c r="I142" i="3"/>
  <c r="H142" i="3"/>
  <c r="G142" i="3"/>
  <c r="F142" i="3"/>
  <c r="E142" i="3"/>
  <c r="D142" i="3"/>
  <c r="B142" i="3"/>
  <c r="A142" i="3"/>
  <c r="I141" i="3"/>
  <c r="H141" i="3"/>
  <c r="G141" i="3"/>
  <c r="F141" i="3"/>
  <c r="E141" i="3"/>
  <c r="D141" i="3"/>
  <c r="A141" i="3"/>
  <c r="I140" i="3"/>
  <c r="H140" i="3"/>
  <c r="G140" i="3"/>
  <c r="I139" i="3"/>
  <c r="H139" i="3"/>
  <c r="G139" i="3"/>
  <c r="A139" i="3"/>
  <c r="I138" i="3"/>
  <c r="H138" i="3"/>
  <c r="G138" i="3"/>
  <c r="F138" i="3"/>
  <c r="E138" i="3"/>
  <c r="D138" i="3"/>
  <c r="B138" i="3"/>
  <c r="A138" i="3"/>
  <c r="I137" i="3"/>
  <c r="H137" i="3"/>
  <c r="G137" i="3"/>
  <c r="F137" i="3"/>
  <c r="E137" i="3"/>
  <c r="D137" i="3"/>
  <c r="B137" i="3"/>
  <c r="A137" i="3"/>
  <c r="I136" i="3"/>
  <c r="H136" i="3"/>
  <c r="G136" i="3"/>
  <c r="F136" i="3"/>
  <c r="E136" i="3"/>
  <c r="D136" i="3"/>
  <c r="B136" i="3"/>
  <c r="A136" i="3"/>
  <c r="I135" i="3"/>
  <c r="H135" i="3"/>
  <c r="G135" i="3"/>
  <c r="I134" i="3"/>
  <c r="H134" i="3"/>
  <c r="G134" i="3"/>
  <c r="F134" i="3"/>
  <c r="E134" i="3"/>
  <c r="D134" i="3"/>
  <c r="B134" i="3"/>
  <c r="A134" i="3"/>
  <c r="I133" i="3"/>
  <c r="H133" i="3"/>
  <c r="G133" i="3"/>
  <c r="F133" i="3"/>
  <c r="E133" i="3"/>
  <c r="D133" i="3"/>
  <c r="B133" i="3"/>
  <c r="A133" i="3"/>
  <c r="I132" i="3"/>
  <c r="H132" i="3"/>
  <c r="G132" i="3"/>
  <c r="F132" i="3"/>
  <c r="E132" i="3"/>
  <c r="D132" i="3"/>
  <c r="B132" i="3"/>
  <c r="A132" i="3"/>
  <c r="I131" i="3"/>
  <c r="H131" i="3"/>
  <c r="G131" i="3"/>
  <c r="F131" i="3"/>
  <c r="E131" i="3"/>
  <c r="D131" i="3"/>
  <c r="B131" i="3"/>
  <c r="A131" i="3"/>
  <c r="I130" i="3"/>
  <c r="H130" i="3"/>
  <c r="G130" i="3"/>
  <c r="I129" i="3"/>
  <c r="H129" i="3"/>
  <c r="G129" i="3"/>
  <c r="F129" i="3"/>
  <c r="E129" i="3"/>
  <c r="D129" i="3"/>
  <c r="B129" i="3"/>
  <c r="A129" i="3"/>
  <c r="I128" i="3"/>
  <c r="H128" i="3"/>
  <c r="G128" i="3"/>
  <c r="F128" i="3"/>
  <c r="E128" i="3"/>
  <c r="D128" i="3"/>
  <c r="B128" i="3"/>
  <c r="A128" i="3"/>
  <c r="I127" i="3"/>
  <c r="H127" i="3"/>
  <c r="G127" i="3"/>
  <c r="F127" i="3"/>
  <c r="E127" i="3"/>
  <c r="D127" i="3"/>
  <c r="B127" i="3"/>
  <c r="A127" i="3"/>
  <c r="C123" i="3"/>
  <c r="I120" i="3"/>
  <c r="H120" i="3"/>
  <c r="G120" i="3"/>
  <c r="F120" i="3"/>
  <c r="E120" i="3"/>
  <c r="D120" i="3"/>
  <c r="B120" i="3"/>
  <c r="A120" i="3"/>
  <c r="I119" i="3"/>
  <c r="H119" i="3"/>
  <c r="G119" i="3"/>
  <c r="F119" i="3"/>
  <c r="E119" i="3"/>
  <c r="D119" i="3"/>
  <c r="B119" i="3"/>
  <c r="A119" i="3"/>
  <c r="J118" i="3"/>
  <c r="I118" i="3"/>
  <c r="H118" i="3"/>
  <c r="G118" i="3"/>
  <c r="F118" i="3"/>
  <c r="E118" i="3"/>
  <c r="D118" i="3"/>
  <c r="B118" i="3"/>
  <c r="A118" i="3"/>
  <c r="J117" i="3"/>
  <c r="I117" i="3"/>
  <c r="H117" i="3"/>
  <c r="G117" i="3"/>
  <c r="F117" i="3"/>
  <c r="E117" i="3"/>
  <c r="D117" i="3"/>
  <c r="B117" i="3"/>
  <c r="A117" i="3"/>
  <c r="J116" i="3"/>
  <c r="I116" i="3"/>
  <c r="H116" i="3"/>
  <c r="G116" i="3"/>
  <c r="F116" i="3"/>
  <c r="E116" i="3"/>
  <c r="D116" i="3"/>
  <c r="B116" i="3"/>
  <c r="A116" i="3"/>
  <c r="I115" i="3"/>
  <c r="H115" i="3"/>
  <c r="G115" i="3"/>
  <c r="F115" i="3"/>
  <c r="E115" i="3"/>
  <c r="D115" i="3"/>
  <c r="B115" i="3"/>
  <c r="A115" i="3"/>
  <c r="I114" i="3"/>
  <c r="H114" i="3"/>
  <c r="G114" i="3"/>
  <c r="F114" i="3"/>
  <c r="E114" i="3"/>
  <c r="D114" i="3"/>
  <c r="B114" i="3"/>
  <c r="A114" i="3"/>
  <c r="J113" i="3"/>
  <c r="I113" i="3"/>
  <c r="H113" i="3"/>
  <c r="G113" i="3"/>
  <c r="F113" i="3"/>
  <c r="E113" i="3"/>
  <c r="D113" i="3"/>
  <c r="B113" i="3"/>
  <c r="A113" i="3"/>
  <c r="I112" i="3"/>
  <c r="H112" i="3"/>
  <c r="G112" i="3"/>
  <c r="F112" i="3"/>
  <c r="E112" i="3"/>
  <c r="D112" i="3"/>
  <c r="B112" i="3"/>
  <c r="A112" i="3"/>
  <c r="I111" i="3"/>
  <c r="H111" i="3"/>
  <c r="G111" i="3"/>
  <c r="F111" i="3"/>
  <c r="E111" i="3"/>
  <c r="D111" i="3"/>
  <c r="B111" i="3"/>
  <c r="A111" i="3"/>
  <c r="J110" i="3"/>
  <c r="I110" i="3"/>
  <c r="H110" i="3"/>
  <c r="G110" i="3"/>
  <c r="F110" i="3"/>
  <c r="E110" i="3"/>
  <c r="D110" i="3"/>
  <c r="B110" i="3"/>
  <c r="A110" i="3"/>
  <c r="J109" i="3"/>
  <c r="I109" i="3"/>
  <c r="H109" i="3"/>
  <c r="G109" i="3"/>
  <c r="F109" i="3"/>
  <c r="E109" i="3"/>
  <c r="D109" i="3"/>
  <c r="A109" i="3"/>
  <c r="J108" i="3"/>
  <c r="I108" i="3"/>
  <c r="H108" i="3"/>
  <c r="G108" i="3"/>
  <c r="F108" i="3"/>
  <c r="E108" i="3"/>
  <c r="D108" i="3"/>
  <c r="A108" i="3"/>
  <c r="J107" i="3"/>
  <c r="I107" i="3"/>
  <c r="H107" i="3"/>
  <c r="G107" i="3"/>
  <c r="F107" i="3"/>
  <c r="E107" i="3"/>
  <c r="D107" i="3"/>
  <c r="A107" i="3"/>
  <c r="J106" i="3"/>
  <c r="I106" i="3"/>
  <c r="H106" i="3"/>
  <c r="G106" i="3"/>
  <c r="F106" i="3"/>
  <c r="E106" i="3"/>
  <c r="D106" i="3"/>
  <c r="A106" i="3"/>
  <c r="I105" i="3"/>
  <c r="H105" i="3"/>
  <c r="G105" i="3"/>
  <c r="F105" i="3"/>
  <c r="E105" i="3"/>
  <c r="D105" i="3"/>
  <c r="A105" i="3"/>
  <c r="I104" i="3"/>
  <c r="H104" i="3"/>
  <c r="G104" i="3"/>
  <c r="F104" i="3"/>
  <c r="E104" i="3"/>
  <c r="D104" i="3"/>
  <c r="A104" i="3"/>
  <c r="I103" i="3"/>
  <c r="H103" i="3"/>
  <c r="G103" i="3"/>
  <c r="F103" i="3"/>
  <c r="E103" i="3"/>
  <c r="D103" i="3"/>
  <c r="A103" i="3"/>
  <c r="J102" i="3"/>
  <c r="I102" i="3"/>
  <c r="H102" i="3"/>
  <c r="G102" i="3"/>
  <c r="F102" i="3"/>
  <c r="E102" i="3"/>
  <c r="D102" i="3"/>
  <c r="A102" i="3"/>
  <c r="I101" i="3"/>
  <c r="H101" i="3"/>
  <c r="G101" i="3"/>
  <c r="F101" i="3"/>
  <c r="E101" i="3"/>
  <c r="D101" i="3"/>
  <c r="A101" i="3"/>
  <c r="I100" i="3"/>
  <c r="H100" i="3"/>
  <c r="G100" i="3"/>
  <c r="F100" i="3"/>
  <c r="E100" i="3"/>
  <c r="D100" i="3"/>
  <c r="A100" i="3"/>
  <c r="I99" i="3"/>
  <c r="H99" i="3"/>
  <c r="G99" i="3"/>
  <c r="F99" i="3"/>
  <c r="E99" i="3"/>
  <c r="A99" i="3"/>
  <c r="I98" i="3"/>
  <c r="H98" i="3"/>
  <c r="G98" i="3"/>
  <c r="F98" i="3"/>
  <c r="E98" i="3"/>
  <c r="D98" i="3"/>
  <c r="A98" i="3"/>
  <c r="J97" i="3"/>
  <c r="I97" i="3"/>
  <c r="H97" i="3"/>
  <c r="G97" i="3"/>
  <c r="F97" i="3"/>
  <c r="E97" i="3"/>
  <c r="D97" i="3"/>
  <c r="A97" i="3"/>
  <c r="J96" i="3"/>
  <c r="I96" i="3"/>
  <c r="H96" i="3"/>
  <c r="G96" i="3"/>
  <c r="F96" i="3"/>
  <c r="E96" i="3"/>
  <c r="D96" i="3"/>
  <c r="A96" i="3"/>
  <c r="J95" i="3"/>
  <c r="I95" i="3"/>
  <c r="H95" i="3"/>
  <c r="G95" i="3"/>
  <c r="F95" i="3"/>
  <c r="E95" i="3"/>
  <c r="D95" i="3"/>
  <c r="A95" i="3"/>
  <c r="I94" i="3"/>
  <c r="H94" i="3"/>
  <c r="G94" i="3"/>
  <c r="F94" i="3"/>
  <c r="E94" i="3"/>
  <c r="D94" i="3"/>
  <c r="A94" i="3"/>
  <c r="I93" i="3"/>
  <c r="H93" i="3"/>
  <c r="G93" i="3"/>
  <c r="F93" i="3"/>
  <c r="E93" i="3"/>
  <c r="D93" i="3"/>
  <c r="A93" i="3"/>
  <c r="I92" i="3"/>
  <c r="H92" i="3"/>
  <c r="G92" i="3"/>
  <c r="F92" i="3"/>
  <c r="E92" i="3"/>
  <c r="D92" i="3"/>
  <c r="A92" i="3"/>
  <c r="I91" i="3"/>
  <c r="H91" i="3"/>
  <c r="G91" i="3"/>
  <c r="F91" i="3"/>
  <c r="E91" i="3"/>
  <c r="D91" i="3"/>
  <c r="A91" i="3"/>
  <c r="I90" i="3"/>
  <c r="H90" i="3"/>
  <c r="G90" i="3"/>
  <c r="F90" i="3"/>
  <c r="E90" i="3"/>
  <c r="D90" i="3"/>
  <c r="A90" i="3"/>
  <c r="J89" i="3"/>
  <c r="I89" i="3"/>
  <c r="H89" i="3"/>
  <c r="G89" i="3"/>
  <c r="A89" i="3"/>
  <c r="I88" i="3"/>
  <c r="H88" i="3"/>
  <c r="G88" i="3"/>
  <c r="A88" i="3"/>
  <c r="J87" i="3"/>
  <c r="I87" i="3"/>
  <c r="H87" i="3"/>
  <c r="G87" i="3"/>
  <c r="D87" i="3"/>
  <c r="A87" i="3"/>
  <c r="J86" i="3"/>
  <c r="I86" i="3"/>
  <c r="H86" i="3"/>
  <c r="G86" i="3"/>
  <c r="D86" i="3"/>
  <c r="A86" i="3"/>
  <c r="J85" i="3"/>
  <c r="I85" i="3"/>
  <c r="H85" i="3"/>
  <c r="G85" i="3"/>
  <c r="D85" i="3"/>
  <c r="A85" i="3"/>
  <c r="J84" i="3"/>
  <c r="I84" i="3"/>
  <c r="H84" i="3"/>
  <c r="G84" i="3"/>
  <c r="D84" i="3"/>
  <c r="A84" i="3"/>
  <c r="C81" i="3"/>
  <c r="B81" i="3"/>
  <c r="I78" i="3"/>
  <c r="H78" i="3"/>
  <c r="G78" i="3"/>
  <c r="F78" i="3"/>
  <c r="E78" i="3"/>
  <c r="D78" i="3"/>
  <c r="B78" i="3"/>
  <c r="I77" i="3"/>
  <c r="H77" i="3"/>
  <c r="G77" i="3"/>
  <c r="F77" i="3"/>
  <c r="E77" i="3"/>
  <c r="D77" i="3"/>
  <c r="B77" i="3"/>
  <c r="J76" i="3"/>
  <c r="I76" i="3"/>
  <c r="H76" i="3"/>
  <c r="G76" i="3"/>
  <c r="F76" i="3"/>
  <c r="E76" i="3"/>
  <c r="D76" i="3"/>
  <c r="B76" i="3"/>
  <c r="J75" i="3"/>
  <c r="I75" i="3"/>
  <c r="H75" i="3"/>
  <c r="G75" i="3"/>
  <c r="F75" i="3"/>
  <c r="E75" i="3"/>
  <c r="D75" i="3"/>
  <c r="B75" i="3"/>
  <c r="A75" i="3"/>
  <c r="I74" i="3"/>
  <c r="H74" i="3"/>
  <c r="G74" i="3"/>
  <c r="F74" i="3"/>
  <c r="E74" i="3"/>
  <c r="D74" i="3"/>
  <c r="B74" i="3"/>
  <c r="A74" i="3"/>
  <c r="I73" i="3"/>
  <c r="H73" i="3"/>
  <c r="G73" i="3"/>
  <c r="F73" i="3"/>
  <c r="E73" i="3"/>
  <c r="D73" i="3"/>
  <c r="B73" i="3"/>
  <c r="A73" i="3"/>
  <c r="I72" i="3"/>
  <c r="H72" i="3"/>
  <c r="G72" i="3"/>
  <c r="F72" i="3"/>
  <c r="E72" i="3"/>
  <c r="D72" i="3"/>
  <c r="B72" i="3"/>
  <c r="A72" i="3"/>
  <c r="I71" i="3"/>
  <c r="H71" i="3"/>
  <c r="G71" i="3"/>
  <c r="F71" i="3"/>
  <c r="E71" i="3"/>
  <c r="D71" i="3"/>
  <c r="B71" i="3"/>
  <c r="B64" i="3"/>
  <c r="A71" i="3"/>
  <c r="J68" i="3"/>
  <c r="I68" i="3"/>
  <c r="H68" i="3"/>
  <c r="G68" i="3"/>
  <c r="D68" i="3"/>
  <c r="I67" i="3"/>
  <c r="H67" i="3"/>
  <c r="G67" i="3"/>
  <c r="D67" i="3"/>
  <c r="C64" i="3"/>
  <c r="D56" i="3"/>
  <c r="E272" i="3"/>
  <c r="E64" i="3"/>
  <c r="D64" i="3"/>
  <c r="H64" i="3"/>
  <c r="B272" i="3"/>
  <c r="D272" i="3"/>
  <c r="H272" i="3"/>
  <c r="B123" i="3"/>
  <c r="D123" i="3"/>
  <c r="H123" i="3"/>
  <c r="F272" i="3"/>
  <c r="E252" i="3"/>
  <c r="B252" i="3"/>
  <c r="F123" i="3"/>
  <c r="D252" i="3"/>
  <c r="H252" i="3"/>
  <c r="F64" i="3"/>
  <c r="F81" i="3"/>
  <c r="D193" i="3"/>
  <c r="H193" i="3"/>
  <c r="B193" i="3"/>
  <c r="E193" i="3"/>
  <c r="F252" i="3"/>
  <c r="E123" i="3"/>
  <c r="D81" i="3"/>
  <c r="E81" i="3"/>
  <c r="F193" i="3"/>
  <c r="F154" i="3"/>
  <c r="E154" i="3"/>
  <c r="D154" i="3"/>
  <c r="H154" i="3"/>
  <c r="C59" i="3"/>
  <c r="H81" i="3"/>
  <c r="D59" i="3"/>
  <c r="B59" i="3"/>
  <c r="E59" i="3"/>
  <c r="F59" i="3"/>
  <c r="D60" i="3"/>
  <c r="B21" i="13"/>
  <c r="B22" i="13"/>
  <c r="B23" i="13"/>
  <c r="B24" i="13"/>
  <c r="B25" i="13"/>
  <c r="B26" i="13"/>
  <c r="B20" i="13"/>
  <c r="B18" i="13"/>
  <c r="B17" i="13"/>
  <c r="B15" i="13"/>
  <c r="B14" i="13"/>
  <c r="B13" i="13"/>
  <c r="B12" i="13"/>
  <c r="C10" i="13"/>
  <c r="C9" i="13"/>
  <c r="C8" i="13"/>
  <c r="C7" i="13"/>
  <c r="G293" i="13"/>
  <c r="G292" i="13"/>
  <c r="H258" i="13"/>
  <c r="D237" i="13"/>
  <c r="E237" i="13"/>
  <c r="F237" i="13"/>
  <c r="D238" i="13"/>
  <c r="E238" i="13"/>
  <c r="F238" i="13"/>
  <c r="D239" i="13"/>
  <c r="E239" i="13"/>
  <c r="F239" i="13"/>
  <c r="D240" i="13"/>
  <c r="E240" i="13"/>
  <c r="F240" i="13"/>
  <c r="E236" i="13"/>
  <c r="F236" i="13"/>
  <c r="D236" i="13"/>
  <c r="E244" i="13"/>
  <c r="F244" i="13"/>
  <c r="D244" i="13"/>
  <c r="E243" i="13"/>
  <c r="F243" i="13"/>
  <c r="D243" i="13"/>
  <c r="E242" i="13"/>
  <c r="F242" i="13"/>
  <c r="D242" i="13"/>
  <c r="B16" i="13"/>
  <c r="B16" i="3"/>
  <c r="E245" i="13"/>
  <c r="F245" i="13"/>
  <c r="D245" i="13"/>
  <c r="D249" i="13"/>
  <c r="E249" i="13"/>
  <c r="F249" i="13"/>
  <c r="G249" i="13"/>
  <c r="H249" i="13"/>
  <c r="I249" i="13"/>
  <c r="D250" i="13"/>
  <c r="E250" i="13"/>
  <c r="F250" i="13"/>
  <c r="G250" i="13"/>
  <c r="H250" i="13"/>
  <c r="I250" i="13"/>
  <c r="E248" i="13"/>
  <c r="F248" i="13"/>
  <c r="G248" i="13"/>
  <c r="H248" i="13"/>
  <c r="I248" i="13"/>
  <c r="D248" i="13"/>
  <c r="A249" i="13"/>
  <c r="A250" i="13"/>
  <c r="A248" i="13"/>
  <c r="E246" i="13"/>
  <c r="F246" i="13"/>
  <c r="G246" i="13"/>
  <c r="H246" i="13"/>
  <c r="I246" i="13"/>
  <c r="G247" i="13"/>
  <c r="H247" i="13"/>
  <c r="I247" i="13"/>
  <c r="B247" i="13"/>
  <c r="D246" i="13"/>
  <c r="B246" i="13"/>
  <c r="A246" i="13"/>
  <c r="A247" i="13"/>
  <c r="B248" i="13"/>
  <c r="H244" i="13"/>
  <c r="I244" i="13"/>
  <c r="H245" i="13"/>
  <c r="I245" i="13"/>
  <c r="H237" i="13"/>
  <c r="I237" i="13"/>
  <c r="H238" i="13"/>
  <c r="I238" i="13"/>
  <c r="H239" i="13"/>
  <c r="I239" i="13"/>
  <c r="H240" i="13"/>
  <c r="I240" i="13"/>
  <c r="H241" i="13"/>
  <c r="I241" i="13"/>
  <c r="H242" i="13"/>
  <c r="I242" i="13"/>
  <c r="H243" i="13"/>
  <c r="I243" i="13"/>
  <c r="H236" i="13"/>
  <c r="I236" i="13"/>
  <c r="G245" i="13"/>
  <c r="G244" i="13"/>
  <c r="G243" i="13"/>
  <c r="G237" i="13"/>
  <c r="G238" i="13"/>
  <c r="G239" i="13"/>
  <c r="G240" i="13"/>
  <c r="G241" i="13"/>
  <c r="G242" i="13"/>
  <c r="G236" i="13"/>
  <c r="E149" i="13"/>
  <c r="F149" i="13"/>
  <c r="G149" i="13"/>
  <c r="H149" i="13"/>
  <c r="I149" i="13"/>
  <c r="D149" i="13"/>
  <c r="B149" i="13"/>
  <c r="A149" i="13"/>
  <c r="D292" i="13"/>
  <c r="D293" i="13"/>
  <c r="D294" i="13"/>
  <c r="D295" i="13"/>
  <c r="D296" i="13"/>
  <c r="D91" i="13"/>
  <c r="D92" i="13"/>
  <c r="D93" i="13"/>
  <c r="D94" i="13"/>
  <c r="D95" i="13"/>
  <c r="D96" i="13"/>
  <c r="D97" i="13"/>
  <c r="D98" i="13"/>
  <c r="D101" i="13"/>
  <c r="D102" i="13"/>
  <c r="D103" i="13"/>
  <c r="B104" i="13"/>
  <c r="D105" i="13"/>
  <c r="D106" i="13"/>
  <c r="B107" i="13"/>
  <c r="D108" i="13"/>
  <c r="D109" i="13"/>
  <c r="D110" i="13"/>
  <c r="D111" i="13"/>
  <c r="D112" i="13"/>
  <c r="D113" i="13"/>
  <c r="D115" i="13"/>
  <c r="D116" i="13"/>
  <c r="D117" i="13"/>
  <c r="D118" i="13"/>
  <c r="D119" i="13"/>
  <c r="D120" i="13"/>
  <c r="D70" i="13"/>
  <c r="D71" i="13"/>
  <c r="D77" i="13"/>
  <c r="D72" i="13"/>
  <c r="D73" i="13"/>
  <c r="D74" i="13"/>
  <c r="D75" i="13"/>
  <c r="D76" i="13"/>
  <c r="D127" i="13"/>
  <c r="D128" i="13"/>
  <c r="D129" i="13"/>
  <c r="D131" i="13"/>
  <c r="D142" i="13"/>
  <c r="D143" i="13"/>
  <c r="D144" i="13"/>
  <c r="D145" i="13"/>
  <c r="D132" i="13"/>
  <c r="D133" i="13"/>
  <c r="D134" i="13"/>
  <c r="D136" i="13"/>
  <c r="D137" i="13"/>
  <c r="D138" i="13"/>
  <c r="D147" i="13"/>
  <c r="D148" i="13"/>
  <c r="D151" i="13"/>
  <c r="D152" i="13"/>
  <c r="D161" i="13"/>
  <c r="D162" i="13"/>
  <c r="D168" i="13"/>
  <c r="D174" i="13"/>
  <c r="D186" i="13"/>
  <c r="D163" i="13"/>
  <c r="D164" i="13"/>
  <c r="D165" i="13"/>
  <c r="D166" i="13"/>
  <c r="D167" i="13"/>
  <c r="D170" i="13"/>
  <c r="D171" i="13"/>
  <c r="D172" i="13"/>
  <c r="D175" i="13"/>
  <c r="D187" i="13"/>
  <c r="D188" i="13"/>
  <c r="D176" i="13"/>
  <c r="D177" i="13"/>
  <c r="D179" i="13"/>
  <c r="D180" i="13"/>
  <c r="D181" i="13"/>
  <c r="D182" i="13"/>
  <c r="D184" i="13"/>
  <c r="D189" i="13"/>
  <c r="D190" i="13"/>
  <c r="D191" i="13"/>
  <c r="D201" i="13"/>
  <c r="D207" i="13"/>
  <c r="D215" i="13"/>
  <c r="D216" i="13"/>
  <c r="D219" i="13"/>
  <c r="D220" i="13"/>
  <c r="D227" i="13"/>
  <c r="D230" i="13"/>
  <c r="D202" i="13"/>
  <c r="D203" i="13"/>
  <c r="D204" i="13"/>
  <c r="D205" i="13"/>
  <c r="D208" i="13"/>
  <c r="D210" i="13"/>
  <c r="D211" i="13"/>
  <c r="D212" i="13"/>
  <c r="D213" i="13"/>
  <c r="D214" i="13"/>
  <c r="D217" i="13"/>
  <c r="D222" i="13"/>
  <c r="D223" i="13"/>
  <c r="D224" i="13"/>
  <c r="D225" i="13"/>
  <c r="D226" i="13"/>
  <c r="D228" i="13"/>
  <c r="D234" i="13"/>
  <c r="D256" i="13"/>
  <c r="D266" i="13"/>
  <c r="D258" i="13"/>
  <c r="D265" i="13"/>
  <c r="D257" i="13"/>
  <c r="D259" i="13"/>
  <c r="D260" i="13"/>
  <c r="D261" i="13"/>
  <c r="D262" i="13"/>
  <c r="D263" i="13"/>
  <c r="D267" i="13"/>
  <c r="D269" i="13"/>
  <c r="D270" i="13"/>
  <c r="D276" i="13"/>
  <c r="D277" i="13"/>
  <c r="D283" i="13"/>
  <c r="D278" i="13"/>
  <c r="D284" i="13"/>
  <c r="D285" i="13"/>
  <c r="D279" i="13"/>
  <c r="D282" i="13"/>
  <c r="D286" i="13"/>
  <c r="I293" i="13"/>
  <c r="I294" i="13"/>
  <c r="I295" i="13"/>
  <c r="I296" i="13"/>
  <c r="H293" i="13"/>
  <c r="H294" i="13"/>
  <c r="H295" i="13"/>
  <c r="H296" i="13"/>
  <c r="G294" i="13"/>
  <c r="G295" i="13"/>
  <c r="G296" i="13"/>
  <c r="F293" i="13"/>
  <c r="F292" i="13"/>
  <c r="F294" i="13"/>
  <c r="F295" i="13"/>
  <c r="F296" i="13"/>
  <c r="E293" i="13"/>
  <c r="E294" i="13"/>
  <c r="E295" i="13"/>
  <c r="E296" i="13"/>
  <c r="E292" i="13"/>
  <c r="H292" i="13"/>
  <c r="I292" i="13"/>
  <c r="B293" i="13"/>
  <c r="B294" i="13"/>
  <c r="B295" i="13"/>
  <c r="B292" i="13"/>
  <c r="B296" i="13"/>
  <c r="A296" i="13"/>
  <c r="A293" i="13"/>
  <c r="A294" i="13"/>
  <c r="A295" i="13"/>
  <c r="A292" i="13"/>
  <c r="A290" i="13"/>
  <c r="A287" i="13"/>
  <c r="J296" i="13"/>
  <c r="J295" i="13"/>
  <c r="J294" i="13"/>
  <c r="J293" i="13"/>
  <c r="J292" i="13"/>
  <c r="A291" i="13"/>
  <c r="C289" i="13"/>
  <c r="G223" i="13"/>
  <c r="H223" i="13"/>
  <c r="I223" i="13"/>
  <c r="G224" i="13"/>
  <c r="H224" i="13"/>
  <c r="I224" i="13"/>
  <c r="G225" i="13"/>
  <c r="H225" i="13"/>
  <c r="I225" i="13"/>
  <c r="G226" i="13"/>
  <c r="H226" i="13"/>
  <c r="I226" i="13"/>
  <c r="I222" i="13"/>
  <c r="G222" i="13"/>
  <c r="H222" i="13"/>
  <c r="F222" i="13"/>
  <c r="F223" i="13"/>
  <c r="F224" i="13"/>
  <c r="F225" i="13"/>
  <c r="F226" i="13"/>
  <c r="E222" i="13"/>
  <c r="E223" i="13"/>
  <c r="E224" i="13"/>
  <c r="E225" i="13"/>
  <c r="E226" i="13"/>
  <c r="E227" i="13"/>
  <c r="F227" i="13"/>
  <c r="G227" i="13"/>
  <c r="H227" i="13"/>
  <c r="I227" i="13"/>
  <c r="E228" i="13"/>
  <c r="F228" i="13"/>
  <c r="G228" i="13"/>
  <c r="H228" i="13"/>
  <c r="I228" i="13"/>
  <c r="F234" i="13"/>
  <c r="E234" i="13"/>
  <c r="E230" i="13"/>
  <c r="F230" i="13"/>
  <c r="B234" i="13"/>
  <c r="B230" i="13"/>
  <c r="B231" i="13"/>
  <c r="B233" i="13"/>
  <c r="B232" i="13"/>
  <c r="I231" i="13"/>
  <c r="I232" i="13"/>
  <c r="I233" i="13"/>
  <c r="I234" i="13"/>
  <c r="H231" i="13"/>
  <c r="H232" i="13"/>
  <c r="H233" i="13"/>
  <c r="H234" i="13"/>
  <c r="H230" i="13"/>
  <c r="I230" i="13"/>
  <c r="G231" i="13"/>
  <c r="G232" i="13"/>
  <c r="G233" i="13"/>
  <c r="G234" i="13"/>
  <c r="G230" i="13"/>
  <c r="E3" i="12"/>
  <c r="D3" i="12"/>
  <c r="C3" i="12"/>
  <c r="B3" i="12"/>
  <c r="H1" i="12"/>
  <c r="G1" i="12"/>
  <c r="I286" i="13"/>
  <c r="H286" i="13"/>
  <c r="G286" i="13"/>
  <c r="F286" i="13"/>
  <c r="E286" i="13"/>
  <c r="B286" i="13"/>
  <c r="A286" i="13"/>
  <c r="I285" i="13"/>
  <c r="H285" i="13"/>
  <c r="G285" i="13"/>
  <c r="F285" i="13"/>
  <c r="E285" i="13"/>
  <c r="B285" i="13"/>
  <c r="A285" i="13"/>
  <c r="I284" i="13"/>
  <c r="H284" i="13"/>
  <c r="G284" i="13"/>
  <c r="F284" i="13"/>
  <c r="E284" i="13"/>
  <c r="B284" i="13"/>
  <c r="A284" i="13"/>
  <c r="I283" i="13"/>
  <c r="H283" i="13"/>
  <c r="G283" i="13"/>
  <c r="F283" i="13"/>
  <c r="E283" i="13"/>
  <c r="B283" i="13"/>
  <c r="A283" i="13"/>
  <c r="I282" i="13"/>
  <c r="H282" i="13"/>
  <c r="G282" i="13"/>
  <c r="F282" i="13"/>
  <c r="E282" i="13"/>
  <c r="B282" i="13"/>
  <c r="A282" i="13"/>
  <c r="J280" i="13"/>
  <c r="I280" i="13"/>
  <c r="H280" i="13"/>
  <c r="G280" i="13"/>
  <c r="B280" i="13"/>
  <c r="A280" i="13"/>
  <c r="I279" i="13"/>
  <c r="H279" i="13"/>
  <c r="G279" i="13"/>
  <c r="F279" i="13"/>
  <c r="E279" i="13"/>
  <c r="B279" i="13"/>
  <c r="A279" i="13"/>
  <c r="I278" i="13"/>
  <c r="H278" i="13"/>
  <c r="G278" i="13"/>
  <c r="F278" i="13"/>
  <c r="E278" i="13"/>
  <c r="B278" i="13"/>
  <c r="A278" i="13"/>
  <c r="J277" i="13"/>
  <c r="I277" i="13"/>
  <c r="H277" i="13"/>
  <c r="G277" i="13"/>
  <c r="F277" i="13"/>
  <c r="E277" i="13"/>
  <c r="B277" i="13"/>
  <c r="A277" i="13"/>
  <c r="G281" i="13"/>
  <c r="H281" i="13"/>
  <c r="I281" i="13"/>
  <c r="J281" i="13"/>
  <c r="B276" i="13"/>
  <c r="A276" i="13"/>
  <c r="A275" i="13"/>
  <c r="B270" i="13"/>
  <c r="A270" i="13"/>
  <c r="B269" i="13"/>
  <c r="A269" i="13"/>
  <c r="B268" i="13"/>
  <c r="A268" i="13"/>
  <c r="B267" i="13"/>
  <c r="A267" i="13"/>
  <c r="B266" i="13"/>
  <c r="A266" i="13"/>
  <c r="B265" i="13"/>
  <c r="A265" i="13"/>
  <c r="B264" i="13"/>
  <c r="A264" i="13"/>
  <c r="B263" i="13"/>
  <c r="A263" i="13"/>
  <c r="B262" i="13"/>
  <c r="A262" i="13"/>
  <c r="B261" i="13"/>
  <c r="A261" i="13"/>
  <c r="B260" i="13"/>
  <c r="A260" i="13"/>
  <c r="B259" i="13"/>
  <c r="A259" i="13"/>
  <c r="B258" i="13"/>
  <c r="A258" i="13"/>
  <c r="B257" i="13"/>
  <c r="A257" i="13"/>
  <c r="B256" i="13"/>
  <c r="A256" i="13"/>
  <c r="A255" i="13"/>
  <c r="J250" i="13"/>
  <c r="J249" i="13"/>
  <c r="B249" i="13"/>
  <c r="J248" i="13"/>
  <c r="J246" i="13"/>
  <c r="B245" i="13"/>
  <c r="A245" i="13"/>
  <c r="B244" i="13"/>
  <c r="A244" i="13"/>
  <c r="B243" i="13"/>
  <c r="A243" i="13"/>
  <c r="B242" i="13"/>
  <c r="A242" i="13"/>
  <c r="B241" i="13"/>
  <c r="A241" i="13"/>
  <c r="B240" i="13"/>
  <c r="A240" i="13"/>
  <c r="B239" i="13"/>
  <c r="A239" i="13"/>
  <c r="B238" i="13"/>
  <c r="A238" i="13"/>
  <c r="B237" i="13"/>
  <c r="A237" i="13"/>
  <c r="B236" i="13"/>
  <c r="A236" i="13"/>
  <c r="G235" i="13"/>
  <c r="H235" i="13"/>
  <c r="I235" i="13"/>
  <c r="J235" i="13"/>
  <c r="A234" i="13"/>
  <c r="A233" i="13"/>
  <c r="A232" i="13"/>
  <c r="A231" i="13"/>
  <c r="A230" i="13"/>
  <c r="B228" i="13"/>
  <c r="A228" i="13"/>
  <c r="B227" i="13"/>
  <c r="A227" i="13"/>
  <c r="G219" i="13"/>
  <c r="H219" i="13"/>
  <c r="I219" i="13"/>
  <c r="G220" i="13"/>
  <c r="H220" i="13"/>
  <c r="I220" i="13"/>
  <c r="G221" i="13"/>
  <c r="H221" i="13"/>
  <c r="I221" i="13"/>
  <c r="B226" i="13"/>
  <c r="A226" i="13"/>
  <c r="B225" i="13"/>
  <c r="A225" i="13"/>
  <c r="B224" i="13"/>
  <c r="A224" i="13"/>
  <c r="B223" i="13"/>
  <c r="A223" i="13"/>
  <c r="B222" i="13"/>
  <c r="A222" i="13"/>
  <c r="B221" i="13"/>
  <c r="A221" i="13"/>
  <c r="B220" i="13"/>
  <c r="A220" i="13"/>
  <c r="B219" i="13"/>
  <c r="A219" i="13"/>
  <c r="B217" i="13"/>
  <c r="A217" i="13"/>
  <c r="B216" i="13"/>
  <c r="A216" i="13"/>
  <c r="B215" i="13"/>
  <c r="A215" i="13"/>
  <c r="B214" i="13"/>
  <c r="A214" i="13"/>
  <c r="B213" i="13"/>
  <c r="A213" i="13"/>
  <c r="B212" i="13"/>
  <c r="A212" i="13"/>
  <c r="B211" i="13"/>
  <c r="A211" i="13"/>
  <c r="B210" i="13"/>
  <c r="A210" i="13"/>
  <c r="B209" i="13"/>
  <c r="A209" i="13"/>
  <c r="B208" i="13"/>
  <c r="A208" i="13"/>
  <c r="B207" i="13"/>
  <c r="A207" i="13"/>
  <c r="B206" i="13"/>
  <c r="A206" i="13"/>
  <c r="B205" i="13"/>
  <c r="A205" i="13"/>
  <c r="B204" i="13"/>
  <c r="A204" i="13"/>
  <c r="B203" i="13"/>
  <c r="A203" i="13"/>
  <c r="B202" i="13"/>
  <c r="A202" i="13"/>
  <c r="B201" i="13"/>
  <c r="A201" i="13"/>
  <c r="B200" i="13"/>
  <c r="A200" i="13"/>
  <c r="A198" i="13"/>
  <c r="B198" i="13"/>
  <c r="B197" i="13"/>
  <c r="A197" i="13"/>
  <c r="B191" i="13"/>
  <c r="A191" i="13"/>
  <c r="B190" i="13"/>
  <c r="A190" i="13"/>
  <c r="B189" i="13"/>
  <c r="A189" i="13"/>
  <c r="B188" i="13"/>
  <c r="A188" i="13"/>
  <c r="B187" i="13"/>
  <c r="A187" i="13"/>
  <c r="B186" i="13"/>
  <c r="A186" i="13"/>
  <c r="B184" i="13"/>
  <c r="A184" i="13"/>
  <c r="B182" i="13"/>
  <c r="A182" i="13"/>
  <c r="B181" i="13"/>
  <c r="A181" i="13"/>
  <c r="B180" i="13"/>
  <c r="A180" i="13"/>
  <c r="B179" i="13"/>
  <c r="A179" i="13"/>
  <c r="B177" i="13"/>
  <c r="A177" i="13"/>
  <c r="B176" i="13"/>
  <c r="A176" i="13"/>
  <c r="B175" i="13"/>
  <c r="A175" i="13"/>
  <c r="B174" i="13"/>
  <c r="A174" i="13"/>
  <c r="B172" i="13"/>
  <c r="A172" i="13"/>
  <c r="B171" i="13"/>
  <c r="A171" i="13"/>
  <c r="B170" i="13"/>
  <c r="A170" i="13"/>
  <c r="B168" i="13"/>
  <c r="A168" i="13"/>
  <c r="B167" i="13"/>
  <c r="A167" i="13"/>
  <c r="B166" i="13"/>
  <c r="A166" i="13"/>
  <c r="B165" i="13"/>
  <c r="A165" i="13"/>
  <c r="B164" i="13"/>
  <c r="A164" i="13"/>
  <c r="B163" i="13"/>
  <c r="A163" i="13"/>
  <c r="B162" i="13"/>
  <c r="A162" i="13"/>
  <c r="A161" i="13"/>
  <c r="B161" i="13"/>
  <c r="B158" i="13"/>
  <c r="B159" i="13"/>
  <c r="A159" i="13"/>
  <c r="A158" i="13"/>
  <c r="B3" i="7"/>
  <c r="B155" i="13" s="1"/>
  <c r="I152" i="13"/>
  <c r="H152" i="13"/>
  <c r="I151" i="13"/>
  <c r="H151" i="13"/>
  <c r="G152" i="13"/>
  <c r="G151" i="13"/>
  <c r="F151" i="13"/>
  <c r="E151" i="13"/>
  <c r="F152" i="13"/>
  <c r="E152" i="13"/>
  <c r="B152" i="13"/>
  <c r="A152" i="13"/>
  <c r="B151" i="13"/>
  <c r="A151" i="13"/>
  <c r="B148" i="13"/>
  <c r="A148" i="13"/>
  <c r="B147" i="13"/>
  <c r="A147" i="13"/>
  <c r="B145" i="13"/>
  <c r="A145" i="13"/>
  <c r="B144" i="13"/>
  <c r="A144" i="13"/>
  <c r="B143" i="13"/>
  <c r="A143" i="13"/>
  <c r="B127" i="13"/>
  <c r="B128" i="13"/>
  <c r="B129" i="13"/>
  <c r="B131" i="13"/>
  <c r="B132" i="13"/>
  <c r="B133" i="13"/>
  <c r="B134" i="13"/>
  <c r="B136" i="13"/>
  <c r="B137" i="13"/>
  <c r="B138" i="13"/>
  <c r="A142" i="13"/>
  <c r="A140" i="13"/>
  <c r="A138" i="13"/>
  <c r="A137" i="13"/>
  <c r="A136" i="13"/>
  <c r="A134" i="13"/>
  <c r="A133" i="13"/>
  <c r="A132" i="13"/>
  <c r="A131" i="13"/>
  <c r="A129" i="13"/>
  <c r="A128" i="13"/>
  <c r="A127" i="13"/>
  <c r="I120" i="13"/>
  <c r="H120" i="13"/>
  <c r="G120" i="13"/>
  <c r="F120" i="13"/>
  <c r="E120" i="13"/>
  <c r="I119" i="13"/>
  <c r="H119" i="13"/>
  <c r="G119" i="13"/>
  <c r="F119" i="13"/>
  <c r="E119" i="13"/>
  <c r="I118" i="13"/>
  <c r="H118" i="13"/>
  <c r="G118" i="13"/>
  <c r="F118" i="13"/>
  <c r="E118" i="13"/>
  <c r="I117" i="13"/>
  <c r="H117" i="13"/>
  <c r="G117" i="13"/>
  <c r="F117" i="13"/>
  <c r="E117" i="13"/>
  <c r="I116" i="13"/>
  <c r="H116" i="13"/>
  <c r="G116" i="13"/>
  <c r="F116" i="13"/>
  <c r="E116" i="13"/>
  <c r="I115" i="13"/>
  <c r="H115" i="13"/>
  <c r="G115" i="13"/>
  <c r="F115" i="13"/>
  <c r="E115" i="13"/>
  <c r="I114" i="13"/>
  <c r="H114" i="13"/>
  <c r="G114" i="13"/>
  <c r="I113" i="13"/>
  <c r="H113" i="13"/>
  <c r="G113" i="13"/>
  <c r="F113" i="13"/>
  <c r="E113" i="13"/>
  <c r="I112" i="13"/>
  <c r="H112" i="13"/>
  <c r="G112" i="13"/>
  <c r="F112" i="13"/>
  <c r="E112" i="13"/>
  <c r="I111" i="13"/>
  <c r="H111" i="13"/>
  <c r="G111" i="13"/>
  <c r="F111" i="13"/>
  <c r="E111" i="13"/>
  <c r="I110" i="13"/>
  <c r="H110" i="13"/>
  <c r="G110" i="13"/>
  <c r="F110" i="13"/>
  <c r="E110" i="13"/>
  <c r="I109" i="13"/>
  <c r="H109" i="13"/>
  <c r="G109" i="13"/>
  <c r="F109" i="13"/>
  <c r="E109" i="13"/>
  <c r="I108" i="13"/>
  <c r="H108" i="13"/>
  <c r="G108" i="13"/>
  <c r="F108" i="13"/>
  <c r="E108" i="13"/>
  <c r="I107" i="13"/>
  <c r="H107" i="13"/>
  <c r="G107" i="13"/>
  <c r="I106" i="13"/>
  <c r="H106" i="13"/>
  <c r="G106" i="13"/>
  <c r="F106" i="13"/>
  <c r="E106" i="13"/>
  <c r="I105" i="13"/>
  <c r="H105" i="13"/>
  <c r="G105" i="13"/>
  <c r="F105" i="13"/>
  <c r="E105" i="13"/>
  <c r="I104" i="13"/>
  <c r="H104" i="13"/>
  <c r="G104" i="13"/>
  <c r="I103" i="13"/>
  <c r="H103" i="13"/>
  <c r="G103" i="13"/>
  <c r="F103" i="13"/>
  <c r="E103" i="13"/>
  <c r="I102" i="13"/>
  <c r="H102" i="13"/>
  <c r="G102" i="13"/>
  <c r="F102" i="13"/>
  <c r="E102" i="13"/>
  <c r="I101" i="13"/>
  <c r="H101" i="13"/>
  <c r="G101" i="13"/>
  <c r="F101" i="13"/>
  <c r="E101" i="13"/>
  <c r="I100" i="13"/>
  <c r="H100" i="13"/>
  <c r="G100" i="13"/>
  <c r="F100" i="13"/>
  <c r="E100" i="13"/>
  <c r="I99" i="13"/>
  <c r="H99" i="13"/>
  <c r="G99" i="13"/>
  <c r="F99" i="13"/>
  <c r="E99" i="13"/>
  <c r="I98" i="13"/>
  <c r="H98" i="13"/>
  <c r="G98" i="13"/>
  <c r="F98" i="13"/>
  <c r="E98" i="13"/>
  <c r="I97" i="13"/>
  <c r="H97" i="13"/>
  <c r="G97" i="13"/>
  <c r="F97" i="13"/>
  <c r="E97" i="13"/>
  <c r="I96" i="13"/>
  <c r="H96" i="13"/>
  <c r="G96" i="13"/>
  <c r="F96" i="13"/>
  <c r="E96" i="13"/>
  <c r="I95" i="13"/>
  <c r="H95" i="13"/>
  <c r="G95" i="13"/>
  <c r="F95" i="13"/>
  <c r="E95" i="13"/>
  <c r="I94" i="13"/>
  <c r="H94" i="13"/>
  <c r="G94" i="13"/>
  <c r="F94" i="13"/>
  <c r="E94" i="13"/>
  <c r="I93" i="13"/>
  <c r="H93" i="13"/>
  <c r="G93" i="13"/>
  <c r="F93" i="13"/>
  <c r="E93" i="13"/>
  <c r="I92" i="13"/>
  <c r="H92" i="13"/>
  <c r="G92" i="13"/>
  <c r="F92" i="13"/>
  <c r="E92" i="13"/>
  <c r="I91" i="13"/>
  <c r="H91" i="13"/>
  <c r="G91" i="13"/>
  <c r="F91" i="13"/>
  <c r="E91" i="13"/>
  <c r="I90" i="13"/>
  <c r="H90" i="13"/>
  <c r="G90" i="13"/>
  <c r="F90" i="13"/>
  <c r="E90" i="13"/>
  <c r="J107" i="13"/>
  <c r="J113" i="13"/>
  <c r="J116" i="13"/>
  <c r="B120" i="13"/>
  <c r="A120" i="13"/>
  <c r="B119" i="13"/>
  <c r="A119" i="13"/>
  <c r="B118" i="13"/>
  <c r="A118" i="13"/>
  <c r="B117" i="13"/>
  <c r="A117" i="13"/>
  <c r="B116" i="13"/>
  <c r="A116" i="13"/>
  <c r="B115" i="13"/>
  <c r="A115" i="13"/>
  <c r="B114" i="13"/>
  <c r="A114" i="13"/>
  <c r="B113" i="13"/>
  <c r="A113" i="13"/>
  <c r="B112" i="13"/>
  <c r="A112" i="13"/>
  <c r="B111" i="13"/>
  <c r="A111" i="13"/>
  <c r="B110" i="13"/>
  <c r="A110" i="13"/>
  <c r="A109" i="13"/>
  <c r="A108" i="13"/>
  <c r="A107" i="13"/>
  <c r="A106" i="13"/>
  <c r="A105" i="13"/>
  <c r="A104" i="13"/>
  <c r="A103" i="13"/>
  <c r="A102" i="13"/>
  <c r="A101" i="13"/>
  <c r="A100" i="13"/>
  <c r="A99" i="13"/>
  <c r="A98" i="13"/>
  <c r="A97" i="13"/>
  <c r="A96" i="13"/>
  <c r="A95" i="13"/>
  <c r="A94" i="13"/>
  <c r="A93" i="13"/>
  <c r="A92" i="13"/>
  <c r="A91" i="13"/>
  <c r="A90" i="13"/>
  <c r="A89" i="13"/>
  <c r="J89" i="13"/>
  <c r="H89" i="13"/>
  <c r="G89" i="13"/>
  <c r="I89" i="13"/>
  <c r="I88" i="13"/>
  <c r="H88" i="13"/>
  <c r="G88" i="13"/>
  <c r="A88" i="13"/>
  <c r="A87" i="13"/>
  <c r="A86" i="13"/>
  <c r="A85" i="13"/>
  <c r="A84" i="13"/>
  <c r="G72" i="13"/>
  <c r="B74" i="13"/>
  <c r="B75" i="13"/>
  <c r="B76" i="13"/>
  <c r="B70" i="13"/>
  <c r="B71" i="13"/>
  <c r="B72" i="13"/>
  <c r="B73" i="13"/>
  <c r="A74" i="13"/>
  <c r="A73" i="13"/>
  <c r="A72" i="13"/>
  <c r="A71" i="13"/>
  <c r="A70" i="13"/>
  <c r="C30" i="3"/>
  <c r="E10" i="2"/>
  <c r="B12" i="3"/>
  <c r="B13" i="3"/>
  <c r="B14" i="3"/>
  <c r="B15" i="3"/>
  <c r="B17" i="3"/>
  <c r="B18" i="3"/>
  <c r="D30" i="13"/>
  <c r="C31" i="13"/>
  <c r="C30" i="13"/>
  <c r="C29" i="13"/>
  <c r="C28" i="13"/>
  <c r="B3" i="6"/>
  <c r="A2" i="2"/>
  <c r="AH59" i="10"/>
  <c r="AH58" i="10"/>
  <c r="AH57" i="10"/>
  <c r="AH56" i="10"/>
  <c r="AH55" i="10"/>
  <c r="AH54" i="10"/>
  <c r="AH53" i="10"/>
  <c r="AH52" i="10"/>
  <c r="AH51" i="10"/>
  <c r="AH50" i="10"/>
  <c r="AH49" i="10"/>
  <c r="AH48" i="10"/>
  <c r="AH47" i="10"/>
  <c r="AH46" i="10"/>
  <c r="AH45" i="10"/>
  <c r="AH44" i="10"/>
  <c r="AH43" i="10"/>
  <c r="AH42" i="10"/>
  <c r="AH41" i="10"/>
  <c r="AH40" i="10"/>
  <c r="AH39" i="10"/>
  <c r="AH38" i="10"/>
  <c r="AH37" i="10"/>
  <c r="AH36" i="10"/>
  <c r="AH35" i="10"/>
  <c r="AH34" i="10"/>
  <c r="AH33" i="10"/>
  <c r="AH32" i="10"/>
  <c r="AH31" i="10"/>
  <c r="AH30" i="10"/>
  <c r="AH29" i="10"/>
  <c r="AH28" i="10"/>
  <c r="AH27" i="10"/>
  <c r="AH26" i="10"/>
  <c r="AH25" i="10"/>
  <c r="AH24" i="10"/>
  <c r="AH23" i="10"/>
  <c r="AH22" i="10"/>
  <c r="AH21" i="10"/>
  <c r="AH20" i="10"/>
  <c r="AH19" i="10"/>
  <c r="AH18" i="10"/>
  <c r="AH17" i="10"/>
  <c r="AH16" i="10"/>
  <c r="AH15" i="10"/>
  <c r="AH14" i="10"/>
  <c r="AH13" i="10"/>
  <c r="AH10" i="10"/>
  <c r="AH11" i="10"/>
  <c r="AH12" i="10"/>
  <c r="AH60" i="10"/>
  <c r="AG60" i="10"/>
  <c r="AD59" i="10"/>
  <c r="AD58" i="10"/>
  <c r="AD57" i="10"/>
  <c r="AD56" i="10"/>
  <c r="AD55" i="10"/>
  <c r="AD54" i="10"/>
  <c r="AD53" i="10"/>
  <c r="AD52" i="10"/>
  <c r="AD51" i="10"/>
  <c r="AD50" i="10"/>
  <c r="AD49" i="10"/>
  <c r="AD48" i="10"/>
  <c r="AD47" i="10"/>
  <c r="AD46" i="10"/>
  <c r="AD45" i="10"/>
  <c r="AD44" i="10"/>
  <c r="AD43" i="10"/>
  <c r="AD42" i="10"/>
  <c r="AD41" i="10"/>
  <c r="AD40" i="10"/>
  <c r="AD39" i="10"/>
  <c r="AD38" i="10"/>
  <c r="AD37" i="10"/>
  <c r="AD36" i="10"/>
  <c r="AD35" i="10"/>
  <c r="AD34" i="10"/>
  <c r="AD33" i="10"/>
  <c r="AD32" i="10"/>
  <c r="AD31" i="10"/>
  <c r="AD30" i="10"/>
  <c r="AD29" i="10"/>
  <c r="AD28" i="10"/>
  <c r="AD27" i="10"/>
  <c r="AD26" i="10"/>
  <c r="AD25" i="10"/>
  <c r="AD24" i="10"/>
  <c r="AD23" i="10"/>
  <c r="AD22" i="10"/>
  <c r="AD21" i="10"/>
  <c r="AD20" i="10"/>
  <c r="AD19" i="10"/>
  <c r="AD18" i="10"/>
  <c r="AD17" i="10"/>
  <c r="AD16" i="10"/>
  <c r="AD15" i="10"/>
  <c r="AD14" i="10"/>
  <c r="AD13" i="10"/>
  <c r="AD12" i="10"/>
  <c r="AD11" i="10"/>
  <c r="AD10" i="10"/>
  <c r="AD60" i="10"/>
  <c r="AC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60" i="10"/>
  <c r="D60" i="10"/>
  <c r="C60" i="10"/>
  <c r="AA59" i="10"/>
  <c r="X59" i="10"/>
  <c r="U59" i="10"/>
  <c r="S59" i="10"/>
  <c r="P59" i="10"/>
  <c r="N59" i="10"/>
  <c r="K59" i="10"/>
  <c r="H59" i="10"/>
  <c r="AA58" i="10"/>
  <c r="X58" i="10"/>
  <c r="U58" i="10"/>
  <c r="S58" i="10"/>
  <c r="P58" i="10"/>
  <c r="N58" i="10"/>
  <c r="K58" i="10"/>
  <c r="H58" i="10"/>
  <c r="AA57" i="10"/>
  <c r="X57" i="10"/>
  <c r="U57" i="10"/>
  <c r="S57" i="10"/>
  <c r="P57" i="10"/>
  <c r="N57" i="10"/>
  <c r="K57" i="10"/>
  <c r="H57" i="10"/>
  <c r="AA56" i="10"/>
  <c r="X56" i="10"/>
  <c r="U56" i="10"/>
  <c r="S56" i="10"/>
  <c r="P56" i="10"/>
  <c r="N56" i="10"/>
  <c r="K56" i="10"/>
  <c r="H56" i="10"/>
  <c r="AA55" i="10"/>
  <c r="X55" i="10"/>
  <c r="U55" i="10"/>
  <c r="S55" i="10"/>
  <c r="P55" i="10"/>
  <c r="N55" i="10"/>
  <c r="K55" i="10"/>
  <c r="H55" i="10"/>
  <c r="AA54" i="10"/>
  <c r="X54" i="10"/>
  <c r="U54" i="10"/>
  <c r="S54" i="10"/>
  <c r="P54" i="10"/>
  <c r="N54" i="10"/>
  <c r="K54" i="10"/>
  <c r="H54" i="10"/>
  <c r="AA53" i="10"/>
  <c r="X53" i="10"/>
  <c r="U53" i="10"/>
  <c r="S53" i="10"/>
  <c r="P53" i="10"/>
  <c r="N53" i="10"/>
  <c r="K53" i="10"/>
  <c r="H53" i="10"/>
  <c r="AA52" i="10"/>
  <c r="X52" i="10"/>
  <c r="U52" i="10"/>
  <c r="S52" i="10"/>
  <c r="P52" i="10"/>
  <c r="N52" i="10"/>
  <c r="K52" i="10"/>
  <c r="H52" i="10"/>
  <c r="AA51" i="10"/>
  <c r="X51" i="10"/>
  <c r="U51" i="10"/>
  <c r="S51" i="10"/>
  <c r="P51" i="10"/>
  <c r="N51" i="10"/>
  <c r="K51" i="10"/>
  <c r="H51" i="10"/>
  <c r="AA50" i="10"/>
  <c r="X50" i="10"/>
  <c r="U50" i="10"/>
  <c r="S50" i="10"/>
  <c r="P50" i="10"/>
  <c r="N50" i="10"/>
  <c r="K50" i="10"/>
  <c r="H50" i="10"/>
  <c r="AA49" i="10"/>
  <c r="X49" i="10"/>
  <c r="U49" i="10"/>
  <c r="S49" i="10"/>
  <c r="P49" i="10"/>
  <c r="N49" i="10"/>
  <c r="K49" i="10"/>
  <c r="H49" i="10"/>
  <c r="AA48" i="10"/>
  <c r="X48" i="10"/>
  <c r="U48" i="10"/>
  <c r="S48" i="10"/>
  <c r="P48" i="10"/>
  <c r="N48" i="10"/>
  <c r="K48" i="10"/>
  <c r="H48" i="10"/>
  <c r="AA47" i="10"/>
  <c r="X47" i="10"/>
  <c r="U47" i="10"/>
  <c r="S47" i="10"/>
  <c r="P47" i="10"/>
  <c r="N47" i="10"/>
  <c r="K47" i="10"/>
  <c r="H47" i="10"/>
  <c r="AA46" i="10"/>
  <c r="X46" i="10"/>
  <c r="U46" i="10"/>
  <c r="S46" i="10"/>
  <c r="P46" i="10"/>
  <c r="N46" i="10"/>
  <c r="K46" i="10"/>
  <c r="H46" i="10"/>
  <c r="AA45" i="10"/>
  <c r="X45" i="10"/>
  <c r="U45" i="10"/>
  <c r="S45" i="10"/>
  <c r="P45" i="10"/>
  <c r="N45" i="10"/>
  <c r="K45" i="10"/>
  <c r="H45" i="10"/>
  <c r="AA44" i="10"/>
  <c r="X44" i="10"/>
  <c r="U44" i="10"/>
  <c r="S44" i="10"/>
  <c r="P44" i="10"/>
  <c r="N44" i="10"/>
  <c r="K44" i="10"/>
  <c r="H44" i="10"/>
  <c r="AA43" i="10"/>
  <c r="X43" i="10"/>
  <c r="U43" i="10"/>
  <c r="S43" i="10"/>
  <c r="P43" i="10"/>
  <c r="N43" i="10"/>
  <c r="K43" i="10"/>
  <c r="H43" i="10"/>
  <c r="AA42" i="10"/>
  <c r="X42" i="10"/>
  <c r="U42" i="10"/>
  <c r="S42" i="10"/>
  <c r="P42" i="10"/>
  <c r="N42" i="10"/>
  <c r="K42" i="10"/>
  <c r="H42" i="10"/>
  <c r="AA41" i="10"/>
  <c r="X41" i="10"/>
  <c r="U41" i="10"/>
  <c r="S41" i="10"/>
  <c r="P41" i="10"/>
  <c r="N41" i="10"/>
  <c r="K41" i="10"/>
  <c r="H41" i="10"/>
  <c r="AA40" i="10"/>
  <c r="X40" i="10"/>
  <c r="U40" i="10"/>
  <c r="S40" i="10"/>
  <c r="P40" i="10"/>
  <c r="N40" i="10"/>
  <c r="K40" i="10"/>
  <c r="H40" i="10"/>
  <c r="AA39" i="10"/>
  <c r="X39" i="10"/>
  <c r="U39" i="10"/>
  <c r="S39" i="10"/>
  <c r="P39" i="10"/>
  <c r="N39" i="10"/>
  <c r="K39" i="10"/>
  <c r="H39" i="10"/>
  <c r="AA38" i="10"/>
  <c r="X38" i="10"/>
  <c r="U38" i="10"/>
  <c r="S38" i="10"/>
  <c r="P38" i="10"/>
  <c r="N38" i="10"/>
  <c r="K38" i="10"/>
  <c r="H38" i="10"/>
  <c r="AA37" i="10"/>
  <c r="X37" i="10"/>
  <c r="U37" i="10"/>
  <c r="S37" i="10"/>
  <c r="P37" i="10"/>
  <c r="N37" i="10"/>
  <c r="K37" i="10"/>
  <c r="H37" i="10"/>
  <c r="AA36" i="10"/>
  <c r="X36" i="10"/>
  <c r="U36" i="10"/>
  <c r="S36" i="10"/>
  <c r="P36" i="10"/>
  <c r="N36" i="10"/>
  <c r="K36" i="10"/>
  <c r="H36" i="10"/>
  <c r="AA35" i="10"/>
  <c r="X35" i="10"/>
  <c r="U35" i="10"/>
  <c r="S35" i="10"/>
  <c r="P35" i="10"/>
  <c r="N35" i="10"/>
  <c r="K35" i="10"/>
  <c r="H35" i="10"/>
  <c r="AA34" i="10"/>
  <c r="X34" i="10"/>
  <c r="U34" i="10"/>
  <c r="S34" i="10"/>
  <c r="P34" i="10"/>
  <c r="N34" i="10"/>
  <c r="K34" i="10"/>
  <c r="H34" i="10"/>
  <c r="AA33" i="10"/>
  <c r="X33" i="10"/>
  <c r="U33" i="10"/>
  <c r="S33" i="10"/>
  <c r="P33" i="10"/>
  <c r="N33" i="10"/>
  <c r="K33" i="10"/>
  <c r="H33" i="10"/>
  <c r="AA32" i="10"/>
  <c r="X32" i="10"/>
  <c r="U32" i="10"/>
  <c r="S32" i="10"/>
  <c r="P32" i="10"/>
  <c r="N32" i="10"/>
  <c r="K32" i="10"/>
  <c r="H32" i="10"/>
  <c r="AA31" i="10"/>
  <c r="X31" i="10"/>
  <c r="U31" i="10"/>
  <c r="S31" i="10"/>
  <c r="P31" i="10"/>
  <c r="N31" i="10"/>
  <c r="K31" i="10"/>
  <c r="H31" i="10"/>
  <c r="AA30" i="10"/>
  <c r="X30" i="10"/>
  <c r="U30" i="10"/>
  <c r="S30" i="10"/>
  <c r="P30" i="10"/>
  <c r="N30" i="10"/>
  <c r="K30" i="10"/>
  <c r="H30" i="10"/>
  <c r="AA29" i="10"/>
  <c r="X29" i="10"/>
  <c r="U29" i="10"/>
  <c r="S29" i="10"/>
  <c r="P29" i="10"/>
  <c r="N29" i="10"/>
  <c r="K29" i="10"/>
  <c r="H29" i="10"/>
  <c r="AA28" i="10"/>
  <c r="X28" i="10"/>
  <c r="U28" i="10"/>
  <c r="S28" i="10"/>
  <c r="P28" i="10"/>
  <c r="N28" i="10"/>
  <c r="K28" i="10"/>
  <c r="H28" i="10"/>
  <c r="AA27" i="10"/>
  <c r="X27" i="10"/>
  <c r="U27" i="10"/>
  <c r="S27" i="10"/>
  <c r="P27" i="10"/>
  <c r="N27" i="10"/>
  <c r="K27" i="10"/>
  <c r="H27" i="10"/>
  <c r="AA26" i="10"/>
  <c r="X26" i="10"/>
  <c r="U26" i="10"/>
  <c r="S26" i="10"/>
  <c r="P26" i="10"/>
  <c r="N26" i="10"/>
  <c r="K26" i="10"/>
  <c r="H26" i="10"/>
  <c r="AA25" i="10"/>
  <c r="X25" i="10"/>
  <c r="U25" i="10"/>
  <c r="S25" i="10"/>
  <c r="P25" i="10"/>
  <c r="N25" i="10"/>
  <c r="K25" i="10"/>
  <c r="H25" i="10"/>
  <c r="AA24" i="10"/>
  <c r="X24" i="10"/>
  <c r="U24" i="10"/>
  <c r="S24" i="10"/>
  <c r="P24" i="10"/>
  <c r="N24" i="10"/>
  <c r="K24" i="10"/>
  <c r="H24" i="10"/>
  <c r="AA23" i="10"/>
  <c r="X23" i="10"/>
  <c r="U23" i="10"/>
  <c r="S23" i="10"/>
  <c r="P23" i="10"/>
  <c r="N23" i="10"/>
  <c r="K23" i="10"/>
  <c r="H23" i="10"/>
  <c r="AA22" i="10"/>
  <c r="X22" i="10"/>
  <c r="U22" i="10"/>
  <c r="S22" i="10"/>
  <c r="P22" i="10"/>
  <c r="N22" i="10"/>
  <c r="K22" i="10"/>
  <c r="H22" i="10"/>
  <c r="AA21" i="10"/>
  <c r="X21" i="10"/>
  <c r="U21" i="10"/>
  <c r="S21" i="10"/>
  <c r="P21" i="10"/>
  <c r="N21" i="10"/>
  <c r="K21" i="10"/>
  <c r="H21" i="10"/>
  <c r="AA20" i="10"/>
  <c r="X20" i="10"/>
  <c r="U20" i="10"/>
  <c r="S20" i="10"/>
  <c r="P20" i="10"/>
  <c r="N20" i="10"/>
  <c r="K20" i="10"/>
  <c r="H20" i="10"/>
  <c r="AA19" i="10"/>
  <c r="X19" i="10"/>
  <c r="U19" i="10"/>
  <c r="S19" i="10"/>
  <c r="P19" i="10"/>
  <c r="N19" i="10"/>
  <c r="K19" i="10"/>
  <c r="H19" i="10"/>
  <c r="AA18" i="10"/>
  <c r="X18" i="10"/>
  <c r="U18" i="10"/>
  <c r="S18" i="10"/>
  <c r="P18" i="10"/>
  <c r="N18" i="10"/>
  <c r="K18" i="10"/>
  <c r="H18" i="10"/>
  <c r="AA17" i="10"/>
  <c r="X17" i="10"/>
  <c r="U17" i="10"/>
  <c r="S17" i="10"/>
  <c r="P17" i="10"/>
  <c r="N17" i="10"/>
  <c r="K17" i="10"/>
  <c r="H17" i="10"/>
  <c r="AA16" i="10"/>
  <c r="X16" i="10"/>
  <c r="U16" i="10"/>
  <c r="S16" i="10"/>
  <c r="P16" i="10"/>
  <c r="N16" i="10"/>
  <c r="K16" i="10"/>
  <c r="H16" i="10"/>
  <c r="AA15" i="10"/>
  <c r="X15" i="10"/>
  <c r="U15" i="10"/>
  <c r="S15" i="10"/>
  <c r="P15" i="10"/>
  <c r="N15" i="10"/>
  <c r="K15" i="10"/>
  <c r="H15" i="10"/>
  <c r="AA14" i="10"/>
  <c r="X14" i="10"/>
  <c r="U14" i="10"/>
  <c r="S14" i="10"/>
  <c r="P14" i="10"/>
  <c r="N14" i="10"/>
  <c r="K14" i="10"/>
  <c r="H14" i="10"/>
  <c r="AA13" i="10"/>
  <c r="X13" i="10"/>
  <c r="U13" i="10"/>
  <c r="S13" i="10"/>
  <c r="P13" i="10"/>
  <c r="N13" i="10"/>
  <c r="K13" i="10"/>
  <c r="H13" i="10"/>
  <c r="AA12" i="10"/>
  <c r="X12" i="10"/>
  <c r="U12" i="10"/>
  <c r="S12" i="10"/>
  <c r="P12" i="10"/>
  <c r="N12" i="10"/>
  <c r="K12" i="10"/>
  <c r="H12" i="10"/>
  <c r="AA11" i="10"/>
  <c r="X11" i="10"/>
  <c r="U11" i="10"/>
  <c r="S11" i="10"/>
  <c r="S10" i="10"/>
  <c r="S60" i="10"/>
  <c r="P11" i="10"/>
  <c r="N11" i="10"/>
  <c r="K11" i="10"/>
  <c r="H11" i="10"/>
  <c r="H10" i="10"/>
  <c r="H60" i="10"/>
  <c r="G60" i="10"/>
  <c r="AA10" i="10"/>
  <c r="X10" i="10"/>
  <c r="X60" i="10"/>
  <c r="W60" i="10"/>
  <c r="U10" i="10"/>
  <c r="P10" i="10"/>
  <c r="N10" i="10"/>
  <c r="K10" i="10"/>
  <c r="K60" i="10"/>
  <c r="J60" i="10"/>
  <c r="AA60" i="10"/>
  <c r="Z60" i="10"/>
  <c r="U60" i="10"/>
  <c r="T60" i="10"/>
  <c r="P60" i="10"/>
  <c r="O60" i="10"/>
  <c r="N60" i="10"/>
  <c r="I1" i="11"/>
  <c r="H1" i="11"/>
  <c r="H1" i="9"/>
  <c r="G1" i="9"/>
  <c r="H1" i="8"/>
  <c r="G1" i="8"/>
  <c r="H1" i="7"/>
  <c r="G1" i="7"/>
  <c r="H1" i="6"/>
  <c r="G1" i="6"/>
  <c r="H1" i="5"/>
  <c r="G1" i="5"/>
  <c r="G1" i="4"/>
  <c r="H1" i="4"/>
  <c r="H10" i="13"/>
  <c r="H7" i="13"/>
  <c r="H9" i="13"/>
  <c r="H8" i="13"/>
  <c r="C9" i="3"/>
  <c r="C8" i="3"/>
  <c r="C7" i="3"/>
  <c r="C10" i="3"/>
  <c r="G10" i="3"/>
  <c r="G9" i="3"/>
  <c r="G8" i="3"/>
  <c r="G7" i="3"/>
  <c r="A5" i="2"/>
  <c r="J256" i="13"/>
  <c r="J264" i="13"/>
  <c r="J268" i="13"/>
  <c r="J197" i="13"/>
  <c r="J199" i="13"/>
  <c r="J200" i="13"/>
  <c r="J206" i="13"/>
  <c r="J209" i="13"/>
  <c r="J218" i="13"/>
  <c r="J229" i="13"/>
  <c r="J159" i="13"/>
  <c r="J160" i="13"/>
  <c r="J169" i="13"/>
  <c r="J173" i="13"/>
  <c r="J178" i="13"/>
  <c r="J183" i="13"/>
  <c r="J184" i="13"/>
  <c r="J185" i="13"/>
  <c r="J186" i="13"/>
  <c r="J187" i="13"/>
  <c r="J188" i="13"/>
  <c r="J189" i="13"/>
  <c r="J190" i="13"/>
  <c r="J191" i="13"/>
  <c r="J143" i="13"/>
  <c r="J146" i="13"/>
  <c r="J150" i="13"/>
  <c r="H276" i="13"/>
  <c r="I276" i="13"/>
  <c r="G276" i="13"/>
  <c r="G257" i="13"/>
  <c r="H257" i="13"/>
  <c r="I257" i="13"/>
  <c r="G258" i="13"/>
  <c r="I258" i="13"/>
  <c r="G259" i="13"/>
  <c r="H259" i="13"/>
  <c r="I259" i="13"/>
  <c r="G260" i="13"/>
  <c r="H260" i="13"/>
  <c r="I260" i="13"/>
  <c r="G261" i="13"/>
  <c r="H261" i="13"/>
  <c r="I261" i="13"/>
  <c r="G262" i="13"/>
  <c r="H262" i="13"/>
  <c r="I262" i="13"/>
  <c r="G263" i="13"/>
  <c r="H263" i="13"/>
  <c r="I263" i="13"/>
  <c r="G264" i="13"/>
  <c r="H264" i="13"/>
  <c r="I264" i="13"/>
  <c r="G265" i="13"/>
  <c r="H265" i="13"/>
  <c r="I265" i="13"/>
  <c r="G266" i="13"/>
  <c r="H266" i="13"/>
  <c r="I266" i="13"/>
  <c r="G267" i="13"/>
  <c r="H267" i="13"/>
  <c r="I267" i="13"/>
  <c r="G268" i="13"/>
  <c r="H268" i="13"/>
  <c r="I268" i="13"/>
  <c r="G269" i="13"/>
  <c r="H269" i="13"/>
  <c r="I269" i="13"/>
  <c r="G270" i="13"/>
  <c r="H270" i="13"/>
  <c r="I270" i="13"/>
  <c r="H256" i="13"/>
  <c r="I256" i="13"/>
  <c r="G256" i="13"/>
  <c r="G198" i="13"/>
  <c r="H198" i="13"/>
  <c r="I198" i="13"/>
  <c r="G199" i="13"/>
  <c r="I199" i="13"/>
  <c r="G200" i="13"/>
  <c r="H200" i="13"/>
  <c r="I200" i="13"/>
  <c r="G201" i="13"/>
  <c r="H201" i="13"/>
  <c r="I201" i="13"/>
  <c r="G202" i="13"/>
  <c r="H202" i="13"/>
  <c r="I202" i="13"/>
  <c r="G203" i="13"/>
  <c r="H203" i="13"/>
  <c r="I203" i="13"/>
  <c r="G204" i="13"/>
  <c r="H204" i="13"/>
  <c r="I204" i="13"/>
  <c r="G205" i="13"/>
  <c r="H205" i="13"/>
  <c r="I205" i="13"/>
  <c r="G206" i="13"/>
  <c r="H206" i="13"/>
  <c r="I206" i="13"/>
  <c r="G207" i="13"/>
  <c r="H207" i="13"/>
  <c r="I207" i="13"/>
  <c r="G208" i="13"/>
  <c r="H208" i="13"/>
  <c r="I208" i="13"/>
  <c r="G209" i="13"/>
  <c r="H209" i="13"/>
  <c r="I209" i="13"/>
  <c r="G210" i="13"/>
  <c r="H210" i="13"/>
  <c r="I210" i="13"/>
  <c r="G211" i="13"/>
  <c r="H211" i="13"/>
  <c r="I211" i="13"/>
  <c r="G212" i="13"/>
  <c r="H212" i="13"/>
  <c r="I212" i="13"/>
  <c r="G213" i="13"/>
  <c r="H213" i="13"/>
  <c r="I213" i="13"/>
  <c r="G214" i="13"/>
  <c r="H214" i="13"/>
  <c r="I214" i="13"/>
  <c r="G215" i="13"/>
  <c r="H215" i="13"/>
  <c r="I215" i="13"/>
  <c r="G216" i="13"/>
  <c r="H216" i="13"/>
  <c r="I216" i="13"/>
  <c r="G217" i="13"/>
  <c r="H217" i="13"/>
  <c r="I217" i="13"/>
  <c r="G218" i="13"/>
  <c r="H218" i="13"/>
  <c r="I218" i="13"/>
  <c r="G229" i="13"/>
  <c r="H229" i="13"/>
  <c r="I229" i="13"/>
  <c r="H197" i="13"/>
  <c r="I197" i="13"/>
  <c r="G197" i="13"/>
  <c r="G161" i="13"/>
  <c r="H161" i="13"/>
  <c r="I161" i="13"/>
  <c r="G162" i="13"/>
  <c r="H162" i="13"/>
  <c r="I162" i="13"/>
  <c r="G163" i="13"/>
  <c r="H163" i="13"/>
  <c r="I163" i="13"/>
  <c r="G164" i="13"/>
  <c r="H164" i="13"/>
  <c r="I164" i="13"/>
  <c r="G165" i="13"/>
  <c r="H165" i="13"/>
  <c r="I165" i="13"/>
  <c r="G166" i="13"/>
  <c r="H166" i="13"/>
  <c r="I166" i="13"/>
  <c r="G167" i="13"/>
  <c r="H167" i="13"/>
  <c r="I167" i="13"/>
  <c r="G168" i="13"/>
  <c r="H168" i="13"/>
  <c r="I168" i="13"/>
  <c r="G169" i="13"/>
  <c r="H169" i="13"/>
  <c r="I169" i="13"/>
  <c r="G170" i="13"/>
  <c r="H170" i="13"/>
  <c r="I170" i="13"/>
  <c r="G171" i="13"/>
  <c r="H171" i="13"/>
  <c r="I171" i="13"/>
  <c r="G172" i="13"/>
  <c r="H172" i="13"/>
  <c r="I172" i="13"/>
  <c r="G173" i="13"/>
  <c r="H173" i="13"/>
  <c r="I173" i="13"/>
  <c r="G174" i="13"/>
  <c r="H174" i="13"/>
  <c r="I174" i="13"/>
  <c r="H175" i="13"/>
  <c r="I175" i="13"/>
  <c r="G176" i="13"/>
  <c r="H176" i="13"/>
  <c r="I176" i="13"/>
  <c r="G177" i="13"/>
  <c r="H177" i="13"/>
  <c r="I177" i="13"/>
  <c r="G178" i="13"/>
  <c r="H178" i="13"/>
  <c r="I178" i="13"/>
  <c r="G179" i="13"/>
  <c r="H179" i="13"/>
  <c r="I179" i="13"/>
  <c r="G180" i="13"/>
  <c r="H180" i="13"/>
  <c r="I180" i="13"/>
  <c r="G181" i="13"/>
  <c r="H181" i="13"/>
  <c r="I181" i="13"/>
  <c r="G182" i="13"/>
  <c r="H182" i="13"/>
  <c r="I182" i="13"/>
  <c r="G183" i="13"/>
  <c r="H183" i="13"/>
  <c r="I183" i="13"/>
  <c r="G184" i="13"/>
  <c r="H184" i="13"/>
  <c r="I184" i="13"/>
  <c r="G185" i="13"/>
  <c r="H185" i="13"/>
  <c r="I185" i="13"/>
  <c r="G186" i="13"/>
  <c r="H186" i="13"/>
  <c r="I186" i="13"/>
  <c r="G187" i="13"/>
  <c r="H187" i="13"/>
  <c r="I187" i="13"/>
  <c r="G188" i="13"/>
  <c r="H188" i="13"/>
  <c r="I188" i="13"/>
  <c r="G189" i="13"/>
  <c r="H189" i="13"/>
  <c r="I189" i="13"/>
  <c r="G190" i="13"/>
  <c r="H190" i="13"/>
  <c r="I190" i="13"/>
  <c r="G191" i="13"/>
  <c r="H191" i="13"/>
  <c r="I191" i="13"/>
  <c r="G159" i="13"/>
  <c r="H159" i="13"/>
  <c r="I159" i="13"/>
  <c r="G160" i="13"/>
  <c r="H160" i="13"/>
  <c r="I160" i="13"/>
  <c r="H158" i="13"/>
  <c r="I158" i="13"/>
  <c r="G158" i="13"/>
  <c r="G128" i="13"/>
  <c r="H128" i="13"/>
  <c r="I128" i="13"/>
  <c r="G129" i="13"/>
  <c r="H129" i="13"/>
  <c r="I129" i="13"/>
  <c r="G130" i="13"/>
  <c r="H130" i="13"/>
  <c r="I130" i="13"/>
  <c r="G131" i="13"/>
  <c r="H131" i="13"/>
  <c r="I131" i="13"/>
  <c r="G132" i="13"/>
  <c r="H132" i="13"/>
  <c r="I132" i="13"/>
  <c r="G133" i="13"/>
  <c r="H133" i="13"/>
  <c r="I133" i="13"/>
  <c r="G134" i="13"/>
  <c r="H134" i="13"/>
  <c r="I134" i="13"/>
  <c r="G135" i="13"/>
  <c r="H135" i="13"/>
  <c r="I135" i="13"/>
  <c r="G136" i="13"/>
  <c r="H136" i="13"/>
  <c r="I136" i="13"/>
  <c r="G137" i="13"/>
  <c r="H137" i="13"/>
  <c r="I137" i="13"/>
  <c r="G138" i="13"/>
  <c r="H138" i="13"/>
  <c r="I138" i="13"/>
  <c r="G140" i="13"/>
  <c r="H140" i="13"/>
  <c r="I140" i="13"/>
  <c r="G141" i="13"/>
  <c r="H141" i="13"/>
  <c r="I141" i="13"/>
  <c r="G142" i="13"/>
  <c r="H142" i="13"/>
  <c r="I142" i="13"/>
  <c r="G143" i="13"/>
  <c r="H143" i="13"/>
  <c r="I143" i="13"/>
  <c r="G144" i="13"/>
  <c r="H144" i="13"/>
  <c r="I144" i="13"/>
  <c r="G145" i="13"/>
  <c r="H145" i="13"/>
  <c r="I145" i="13"/>
  <c r="G146" i="13"/>
  <c r="H146" i="13"/>
  <c r="I146" i="13"/>
  <c r="G147" i="13"/>
  <c r="H147" i="13"/>
  <c r="I147" i="13"/>
  <c r="G148" i="13"/>
  <c r="H148" i="13"/>
  <c r="I148" i="13"/>
  <c r="G150" i="13"/>
  <c r="H150" i="13"/>
  <c r="I150" i="13"/>
  <c r="H127" i="13"/>
  <c r="I127" i="13"/>
  <c r="G127" i="13"/>
  <c r="G85" i="13"/>
  <c r="H85" i="13"/>
  <c r="I85" i="13"/>
  <c r="G86" i="13"/>
  <c r="H86" i="13"/>
  <c r="I86" i="13"/>
  <c r="G87" i="13"/>
  <c r="H87" i="13"/>
  <c r="I87" i="13"/>
  <c r="H84" i="13"/>
  <c r="I84" i="13"/>
  <c r="G84" i="13"/>
  <c r="G71" i="13"/>
  <c r="H71" i="13"/>
  <c r="I71" i="13"/>
  <c r="H72" i="13"/>
  <c r="I72" i="13"/>
  <c r="G73" i="13"/>
  <c r="H73" i="13"/>
  <c r="I73" i="13"/>
  <c r="G74" i="13"/>
  <c r="H74" i="13"/>
  <c r="I74" i="13"/>
  <c r="G75" i="13"/>
  <c r="H75" i="13"/>
  <c r="I75" i="13"/>
  <c r="G76" i="13"/>
  <c r="H76" i="13"/>
  <c r="I76" i="13"/>
  <c r="G70" i="13"/>
  <c r="H70" i="13"/>
  <c r="I70" i="13"/>
  <c r="G67" i="13"/>
  <c r="H67" i="13"/>
  <c r="I67" i="13"/>
  <c r="H66" i="13"/>
  <c r="I66" i="13"/>
  <c r="G66" i="13"/>
  <c r="C155" i="13"/>
  <c r="C194" i="13"/>
  <c r="C253" i="13"/>
  <c r="C273" i="13"/>
  <c r="C123" i="13"/>
  <c r="C63" i="13"/>
  <c r="F70" i="13"/>
  <c r="F71" i="13"/>
  <c r="F73" i="13"/>
  <c r="F76" i="13"/>
  <c r="F72" i="13"/>
  <c r="F74" i="13"/>
  <c r="F75" i="13"/>
  <c r="F77" i="13"/>
  <c r="F127" i="13"/>
  <c r="F128" i="13"/>
  <c r="F132" i="13"/>
  <c r="F133" i="13"/>
  <c r="F136" i="13"/>
  <c r="F137" i="13"/>
  <c r="F138" i="13"/>
  <c r="F148" i="13"/>
  <c r="F129" i="13"/>
  <c r="F131" i="13"/>
  <c r="F134" i="13"/>
  <c r="F142" i="13"/>
  <c r="F143" i="13"/>
  <c r="F144" i="13"/>
  <c r="F145" i="13"/>
  <c r="F147" i="13"/>
  <c r="F161" i="13"/>
  <c r="F162" i="13"/>
  <c r="F164" i="13"/>
  <c r="F166" i="13"/>
  <c r="F167" i="13"/>
  <c r="F170" i="13"/>
  <c r="F171" i="13"/>
  <c r="F177" i="13"/>
  <c r="F181" i="13"/>
  <c r="F188" i="13"/>
  <c r="F189" i="13"/>
  <c r="F190" i="13"/>
  <c r="F191" i="13"/>
  <c r="F163" i="13"/>
  <c r="F165" i="13"/>
  <c r="F172" i="13"/>
  <c r="F176" i="13"/>
  <c r="F182" i="13"/>
  <c r="F186" i="13"/>
  <c r="F187" i="13"/>
  <c r="F168" i="13"/>
  <c r="F174" i="13"/>
  <c r="F175" i="13"/>
  <c r="F179" i="13"/>
  <c r="F180" i="13"/>
  <c r="F184" i="13"/>
  <c r="F201" i="13"/>
  <c r="F202" i="13"/>
  <c r="F203" i="13"/>
  <c r="F204" i="13"/>
  <c r="F208" i="13"/>
  <c r="F213" i="13"/>
  <c r="F214" i="13"/>
  <c r="F217" i="13"/>
  <c r="F205" i="13"/>
  <c r="F207" i="13"/>
  <c r="F210" i="13"/>
  <c r="F211" i="13"/>
  <c r="F212" i="13"/>
  <c r="F215" i="13"/>
  <c r="F216" i="13"/>
  <c r="F219" i="13"/>
  <c r="F220" i="13"/>
  <c r="F256" i="13"/>
  <c r="F257" i="13"/>
  <c r="F258" i="13"/>
  <c r="F259" i="13"/>
  <c r="F260" i="13"/>
  <c r="F261" i="13"/>
  <c r="F262" i="13"/>
  <c r="F253" i="13" s="1"/>
  <c r="F263" i="13"/>
  <c r="F267" i="13"/>
  <c r="F266" i="13"/>
  <c r="F265" i="13"/>
  <c r="F269" i="13"/>
  <c r="F270" i="13"/>
  <c r="F276" i="13"/>
  <c r="E70" i="13"/>
  <c r="E71" i="13"/>
  <c r="E72" i="13"/>
  <c r="E73" i="13"/>
  <c r="E74" i="13"/>
  <c r="E75" i="13"/>
  <c r="E76" i="13"/>
  <c r="E77" i="13"/>
  <c r="E127" i="13"/>
  <c r="E134" i="13"/>
  <c r="E142" i="13"/>
  <c r="E143" i="13"/>
  <c r="E147" i="13"/>
  <c r="E128" i="13"/>
  <c r="E129" i="13"/>
  <c r="E131" i="13"/>
  <c r="E132" i="13"/>
  <c r="E133" i="13"/>
  <c r="E136" i="13"/>
  <c r="E137" i="13"/>
  <c r="E144" i="13"/>
  <c r="E138" i="13"/>
  <c r="E145" i="13"/>
  <c r="E148" i="13"/>
  <c r="E161" i="13"/>
  <c r="E162" i="13"/>
  <c r="E163" i="13"/>
  <c r="E164" i="13"/>
  <c r="E165" i="13"/>
  <c r="E166" i="13"/>
  <c r="E167" i="13"/>
  <c r="E168" i="13"/>
  <c r="E170" i="13"/>
  <c r="E171" i="13"/>
  <c r="E172" i="13"/>
  <c r="E174" i="13"/>
  <c r="E175" i="13"/>
  <c r="E176" i="13"/>
  <c r="E177" i="13"/>
  <c r="E179" i="13"/>
  <c r="E180" i="13"/>
  <c r="E181" i="13"/>
  <c r="E182" i="13"/>
  <c r="E184" i="13"/>
  <c r="E186" i="13"/>
  <c r="E187" i="13"/>
  <c r="E188" i="13"/>
  <c r="E189" i="13"/>
  <c r="E190" i="13"/>
  <c r="E191" i="13"/>
  <c r="E201" i="13"/>
  <c r="E202" i="13"/>
  <c r="E203" i="13"/>
  <c r="E205" i="13"/>
  <c r="E210" i="13"/>
  <c r="E211" i="13"/>
  <c r="E212" i="13"/>
  <c r="E204" i="13"/>
  <c r="E207" i="13"/>
  <c r="E208" i="13"/>
  <c r="E213" i="13"/>
  <c r="E214" i="13"/>
  <c r="E215" i="13"/>
  <c r="E216" i="13"/>
  <c r="E217" i="13"/>
  <c r="E219" i="13"/>
  <c r="E220" i="13"/>
  <c r="E256" i="13"/>
  <c r="E257" i="13"/>
  <c r="E253" i="13" s="1"/>
  <c r="E258" i="13"/>
  <c r="E259" i="13"/>
  <c r="E260" i="13"/>
  <c r="E261" i="13"/>
  <c r="E262" i="13"/>
  <c r="E263" i="13"/>
  <c r="E265" i="13"/>
  <c r="E266" i="13"/>
  <c r="E267" i="13"/>
  <c r="E269" i="13"/>
  <c r="E270" i="13"/>
  <c r="E276" i="13"/>
  <c r="E273" i="13" s="1"/>
  <c r="B253" i="13"/>
  <c r="D55" i="13"/>
  <c r="A2" i="13"/>
  <c r="D159" i="13"/>
  <c r="D158" i="13"/>
  <c r="B26" i="3"/>
  <c r="B25" i="3"/>
  <c r="B24" i="3"/>
  <c r="B23" i="3"/>
  <c r="B22" i="3"/>
  <c r="B21" i="3"/>
  <c r="B20" i="3"/>
  <c r="C3" i="5"/>
  <c r="D198" i="13"/>
  <c r="D197" i="13"/>
  <c r="D85" i="13"/>
  <c r="D86" i="13"/>
  <c r="D87" i="13"/>
  <c r="D84" i="13"/>
  <c r="D67" i="13"/>
  <c r="D66" i="13"/>
  <c r="C3" i="11"/>
  <c r="D3" i="11"/>
  <c r="E3" i="11"/>
  <c r="B3" i="11"/>
  <c r="C3" i="9"/>
  <c r="D3" i="9"/>
  <c r="E3" i="9"/>
  <c r="B3" i="9"/>
  <c r="C3" i="8"/>
  <c r="D3" i="8"/>
  <c r="E3" i="8"/>
  <c r="B3" i="8"/>
  <c r="C3" i="7"/>
  <c r="D3" i="7"/>
  <c r="E3" i="7"/>
  <c r="C3" i="6"/>
  <c r="D3" i="6"/>
  <c r="E3" i="6"/>
  <c r="D3" i="5"/>
  <c r="E3" i="5"/>
  <c r="C3" i="4"/>
  <c r="D3" i="4"/>
  <c r="E3" i="4"/>
  <c r="D28" i="13"/>
  <c r="C28" i="3"/>
  <c r="E289" i="13"/>
  <c r="B63" i="13"/>
  <c r="F289" i="13"/>
  <c r="E81" i="13"/>
  <c r="D63" i="13"/>
  <c r="G35" i="13" s="1"/>
  <c r="F36" i="3" s="1"/>
  <c r="F81" i="13"/>
  <c r="D81" i="13"/>
  <c r="H81" i="13" s="1"/>
  <c r="D253" i="13"/>
  <c r="H253" i="13" s="1"/>
  <c r="D155" i="13"/>
  <c r="H155" i="13" s="1"/>
  <c r="D123" i="13"/>
  <c r="H123" i="13" s="1"/>
  <c r="B273" i="13"/>
  <c r="D273" i="13"/>
  <c r="G41" i="13" s="1"/>
  <c r="F42" i="3" s="1"/>
  <c r="F273" i="13"/>
  <c r="B123" i="13"/>
  <c r="F63" i="13"/>
  <c r="B194" i="13"/>
  <c r="F194" i="13"/>
  <c r="D194" i="13"/>
  <c r="H194" i="13" s="1"/>
  <c r="G39" i="13" l="1"/>
  <c r="F40" i="3" s="1"/>
  <c r="G37" i="13"/>
  <c r="F38" i="3" s="1"/>
  <c r="C58" i="13"/>
  <c r="F123" i="13"/>
  <c r="E194" i="13"/>
  <c r="E123" i="13"/>
  <c r="E63" i="13"/>
  <c r="D58" i="13"/>
  <c r="H273" i="13"/>
  <c r="H63" i="13"/>
  <c r="G36" i="13"/>
  <c r="F37" i="3" s="1"/>
  <c r="G38" i="13"/>
  <c r="F39" i="3" s="1"/>
  <c r="B58" i="13"/>
  <c r="B289" i="13"/>
  <c r="D289" i="13"/>
  <c r="G42" i="13" s="1"/>
  <c r="F43" i="3" s="1"/>
  <c r="D31" i="13"/>
  <c r="E155" i="13"/>
  <c r="F155" i="13"/>
  <c r="G40" i="13"/>
  <c r="F41" i="3" s="1"/>
  <c r="B288" i="3"/>
  <c r="D59" i="13" l="1"/>
  <c r="G33" i="13" s="1"/>
  <c r="F58" i="13"/>
  <c r="F44" i="3"/>
  <c r="E58" i="13"/>
  <c r="G43" i="13"/>
  <c r="G46" i="13" s="1"/>
  <c r="G44" i="13"/>
  <c r="F34" i="3"/>
  <c r="F45" i="3" s="1"/>
  <c r="F46" i="3" l="1"/>
  <c r="G45" i="13"/>
  <c r="E54" i="13"/>
  <c r="F47" i="3"/>
  <c r="D55" i="3"/>
  <c r="E299" i="3"/>
  <c r="E28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Languell</author>
  </authors>
  <commentList>
    <comment ref="B16" authorId="0" shapeId="0" xr:uid="{00000000-0006-0000-0100-000001000000}">
      <text>
        <r>
          <rPr>
            <b/>
            <sz val="9"/>
            <color rgb="FF000000"/>
            <rFont val="Calibri"/>
            <family val="2"/>
            <charset val="136"/>
          </rPr>
          <t xml:space="preserve">Please provide a brief project description - for example
</t>
        </r>
        <r>
          <rPr>
            <b/>
            <sz val="9"/>
            <color rgb="FF000000"/>
            <rFont val="Calibri"/>
            <family val="2"/>
            <charset val="136"/>
          </rPr>
          <t xml:space="preserve">Senior Affordable Housing
</t>
        </r>
        <r>
          <rPr>
            <b/>
            <sz val="9"/>
            <color rgb="FF000000"/>
            <rFont val="Calibri"/>
            <family val="2"/>
            <charset val="136"/>
          </rPr>
          <t xml:space="preserve">Work Force Market Rate Housing
</t>
        </r>
        <r>
          <rPr>
            <b/>
            <sz val="9"/>
            <color rgb="FF000000"/>
            <rFont val="Calibri"/>
            <family val="2"/>
            <charset val="136"/>
          </rPr>
          <t xml:space="preserve">Market Rate Hotel Condo
</t>
        </r>
        <r>
          <rPr>
            <b/>
            <sz val="9"/>
            <color rgb="FF000000"/>
            <rFont val="Calibri"/>
            <family val="2"/>
            <charset val="136"/>
          </rPr>
          <t xml:space="preserve">Active Adult Affordable 
</t>
        </r>
        <r>
          <rPr>
            <b/>
            <sz val="9"/>
            <color rgb="FF000000"/>
            <rFont val="Calibri"/>
            <family val="2"/>
            <charset val="136"/>
          </rPr>
          <t>...</t>
        </r>
      </text>
    </comment>
  </commentList>
</comments>
</file>

<file path=xl/sharedStrings.xml><?xml version="1.0" encoding="utf-8"?>
<sst xmlns="http://schemas.openxmlformats.org/spreadsheetml/2006/main" count="1648" uniqueCount="904">
  <si>
    <t>Staff Training</t>
  </si>
  <si>
    <t>Green Website</t>
  </si>
  <si>
    <t>Insulate hot water pipes</t>
  </si>
  <si>
    <t>Commissioning</t>
  </si>
  <si>
    <t>Ductwork sealed with mastic</t>
  </si>
  <si>
    <t>OPR</t>
  </si>
  <si>
    <t>BOD</t>
  </si>
  <si>
    <t>Testing and Balancing</t>
  </si>
  <si>
    <t>CFC Reduction in HVAC Equipment</t>
  </si>
  <si>
    <t>Energy Star Dishwasher</t>
  </si>
  <si>
    <t>Energy Star Refrigerator</t>
  </si>
  <si>
    <t>Energy Star Clothes Washer</t>
  </si>
  <si>
    <t>Erosion and Sedimentation Control</t>
  </si>
  <si>
    <t>Site Selection</t>
  </si>
  <si>
    <t>Public Transportation Access</t>
  </si>
  <si>
    <t>Bicycle Storage</t>
  </si>
  <si>
    <t>Rate and Quantity</t>
  </si>
  <si>
    <t>Treatment</t>
  </si>
  <si>
    <t>Light Pollution Reduction</t>
  </si>
  <si>
    <t>Increased Ventilation Effectiveness</t>
  </si>
  <si>
    <t>HEALTH</t>
  </si>
  <si>
    <t>SITE</t>
  </si>
  <si>
    <t>WATER</t>
  </si>
  <si>
    <t>ENERGY</t>
  </si>
  <si>
    <t>PROJECT MANAGEMENT</t>
  </si>
  <si>
    <t>Environmental Tobacco Smoke (ETS) Control</t>
  </si>
  <si>
    <t>Construction IAQ Management Plan, During Construction</t>
  </si>
  <si>
    <t>Thermal Comfort, Comply with ASHRAE 55-1992</t>
  </si>
  <si>
    <t>Thermal Comfort, Dehumidification System</t>
  </si>
  <si>
    <t>Building Entrance - Outdoor Pollutants</t>
  </si>
  <si>
    <t>Main Entry</t>
  </si>
  <si>
    <t>Entry from Primary Parking</t>
  </si>
  <si>
    <t>Minimize Carpet Use</t>
  </si>
  <si>
    <t>Acoustics</t>
  </si>
  <si>
    <t>Recyclable Materials</t>
  </si>
  <si>
    <t>MATERIALS</t>
  </si>
  <si>
    <t>Wildfire, Fire Resistant Exterior Finishes</t>
  </si>
  <si>
    <t>Green Designated Professional</t>
  </si>
  <si>
    <t>Basic Commissioning</t>
  </si>
  <si>
    <t>Advanced Commissioning</t>
  </si>
  <si>
    <t>Midpoint Inspections</t>
  </si>
  <si>
    <t>Adhesives &amp; Sealants</t>
  </si>
  <si>
    <t>Paint</t>
  </si>
  <si>
    <t>Carpet</t>
  </si>
  <si>
    <t>Composite Wood</t>
  </si>
  <si>
    <t>Insulation</t>
  </si>
  <si>
    <t>Green Project Meeting/Charrette</t>
  </si>
  <si>
    <t>Stormwater Management</t>
  </si>
  <si>
    <t xml:space="preserve">Pervious Hardscape </t>
  </si>
  <si>
    <t>Building Entrance - Covered Entry</t>
  </si>
  <si>
    <t>Resource Efficient or Panelized Wall Systems</t>
  </si>
  <si>
    <t xml:space="preserve">Automated Lighting Controls </t>
  </si>
  <si>
    <t>Exterior</t>
  </si>
  <si>
    <t>Compact hot water distribution</t>
  </si>
  <si>
    <t>Interior</t>
  </si>
  <si>
    <t>Brownfield Redevelopment</t>
  </si>
  <si>
    <r>
      <t>Carbon Dioxide (CO</t>
    </r>
    <r>
      <rPr>
        <vertAlign val="subscript"/>
        <sz val="11"/>
        <rFont val="Calibri"/>
        <family val="2"/>
        <charset val="134"/>
        <scheme val="minor"/>
      </rPr>
      <t>2</t>
    </r>
    <r>
      <rPr>
        <sz val="11"/>
        <rFont val="Calibri"/>
        <family val="2"/>
        <charset val="134"/>
        <scheme val="minor"/>
      </rPr>
      <t>) Monitoring</t>
    </r>
  </si>
  <si>
    <t>PREREQUISITES</t>
  </si>
  <si>
    <t>Comprehensive Design Charrette/Design Team Training</t>
  </si>
  <si>
    <t>Construction Team Training</t>
  </si>
  <si>
    <t>Provide the web address and copies of the content.</t>
  </si>
  <si>
    <t>PM P1</t>
  </si>
  <si>
    <t>PM P2</t>
  </si>
  <si>
    <t xml:space="preserve">PM 1 </t>
  </si>
  <si>
    <t>PM 2</t>
  </si>
  <si>
    <t>PM 3</t>
  </si>
  <si>
    <t>Education</t>
  </si>
  <si>
    <t>CREDITS</t>
  </si>
  <si>
    <t>Design</t>
  </si>
  <si>
    <t>Performance Improvement</t>
  </si>
  <si>
    <t>Renewable Energy</t>
  </si>
  <si>
    <t>Prescriptive Energy Features</t>
  </si>
  <si>
    <t>E P1</t>
  </si>
  <si>
    <t>E P2</t>
  </si>
  <si>
    <t>E P3</t>
  </si>
  <si>
    <t>Exterior Lighting</t>
  </si>
  <si>
    <t>Pump Motors</t>
  </si>
  <si>
    <t>Design team representatives develop and document how the design will achieve the Owner Project Requirements.   The Basis of Design should include specifically how the performance desires of the Owner will be achieved by the proposed design.</t>
  </si>
  <si>
    <t>Copy of the testing and balancing report</t>
  </si>
  <si>
    <t>E 1</t>
  </si>
  <si>
    <t>Energy Star Common Area Appliances</t>
  </si>
  <si>
    <t>Energy Star Ceiling Fans</t>
  </si>
  <si>
    <t>Copy of the appliance package approved submittal, cut sheet identifying model number and photo of installed appliance</t>
  </si>
  <si>
    <t>E 2</t>
  </si>
  <si>
    <t>Requires that all building HVAC&amp;R systems be free of CFC's and Halons</t>
  </si>
  <si>
    <t>Performance Verification/Testing</t>
  </si>
  <si>
    <t>E 3</t>
  </si>
  <si>
    <t xml:space="preserve">Supply a fraction of the building’s total energy use (as expressed as a fraction of annual energy cost) through the use of on-site renewable energy systems. </t>
  </si>
  <si>
    <t>E 4</t>
  </si>
  <si>
    <t>Solar Hot Water</t>
  </si>
  <si>
    <t>Installed Landscape</t>
  </si>
  <si>
    <t>Installed Irrigation</t>
  </si>
  <si>
    <t>Water Source Conservation</t>
  </si>
  <si>
    <t>W 1</t>
  </si>
  <si>
    <t>W 2</t>
  </si>
  <si>
    <t>W 4</t>
  </si>
  <si>
    <t>W 3</t>
  </si>
  <si>
    <t>Apply 3-4” of mulch around plants and trees (extending out to drip line) and in landscaped beds avoiding volcano mulching</t>
  </si>
  <si>
    <t>Landscape plans and photos of installed vegetation</t>
  </si>
  <si>
    <t>Cut sheet of innovative equipment</t>
  </si>
  <si>
    <t>Fixtures</t>
  </si>
  <si>
    <t>Appliances and Equipment</t>
  </si>
  <si>
    <t xml:space="preserve">The project team includes a certified FGBC Green Designated Professional.  </t>
  </si>
  <si>
    <t xml:space="preserve">Copy of FGBC Green Designated Professional Certificate.  </t>
  </si>
  <si>
    <t xml:space="preserve">All bedrooms and all major living spaces in the home have light-colored wall and ceiling surfaces with a reflectance of at least 50% (or Light Reflectance Value (LRV) &gt; 50).  Bonus point awarded if all major living spaces and bedrooms have light colored flooring.  If a documented reflectivity is not available, this credit can only be given to “white” or “off white.” </t>
  </si>
  <si>
    <t>Plan detail highlighting design, equipment cut sheet and photos of installed equipment.</t>
  </si>
  <si>
    <t>Solar Pool Heat</t>
  </si>
  <si>
    <t>Install solar pool heater</t>
  </si>
  <si>
    <t xml:space="preserve">Plants/trees from drought-tolerant list:
1 Point - 60% drought tolerant
2 Points - 80% drought tolerant
3 Points - 100% drought tolerant
</t>
  </si>
  <si>
    <t xml:space="preserve">Properly Installed Irrigation 
 </t>
  </si>
  <si>
    <t>W5</t>
  </si>
  <si>
    <t>Heat Islands</t>
  </si>
  <si>
    <t>Copy of Stormwater Pollution Prevention Plan (SWPPP) and Florida Department of Environmental Protection (FDEP) Notice of Intent (NOI) onsite</t>
  </si>
  <si>
    <t>Keep copy of SWPPP &amp; FDEP National Pollutant Discharge Elimination System (NPDES) Notice of Intent (NOI) onsite for contractor to implement &amp; maintain SWPPP Best Management Practices (BMP) as designed by civil engineer or SWPPP designer.</t>
  </si>
  <si>
    <t>S 1</t>
  </si>
  <si>
    <t>S P1</t>
  </si>
  <si>
    <t>S P2</t>
  </si>
  <si>
    <t>Locate the building on a site that has existing hardscape or other structure that must be replaced.  To achieve this credit, the site must have utility connections available within 1/8 mile boundary.</t>
  </si>
  <si>
    <t>Site Enhancement</t>
  </si>
  <si>
    <t>S 2</t>
  </si>
  <si>
    <t>Tree Preservation</t>
  </si>
  <si>
    <t>S 3</t>
  </si>
  <si>
    <t>S 4</t>
  </si>
  <si>
    <t>S 5</t>
  </si>
  <si>
    <t>S 6</t>
  </si>
  <si>
    <t>No net increase in Stormwater runoff from pre-development conditions to post-development</t>
  </si>
  <si>
    <t>Provide onsite treatment of stormwater to remove 80% of (TSS) Total Suspended Solids and 40% of (TP)Total Phosphorous</t>
  </si>
  <si>
    <t>Copy of a site plan with the existing conditions</t>
  </si>
  <si>
    <t>Provide a copy of the Phase II Environmental Site Assessment OR a letter from a local, state or federal regulatory agency confirming that the site is classified as a brownfield</t>
  </si>
  <si>
    <t xml:space="preserve">Aerial context map with building location, and location and type of basic services within ½ mile.  </t>
  </si>
  <si>
    <t>The maximum square footage of the site that may be disturbed, excluding the building footprint, must be less than or equal to the building footprint.</t>
  </si>
  <si>
    <t xml:space="preserve">Copy of project site indicating building footprint, square footage of building footprint and outlining site cleaning operation boundaries and staging areas.  Provide photos of site demonstrating minimal site disturbance.  </t>
  </si>
  <si>
    <t>Provide a calculation of the zoning required parking spaces, a letter from the local jurisdiction indicating the projects parking requirements and a site plan with a total parking count.</t>
  </si>
  <si>
    <t xml:space="preserve">Provide a site plan identifying all the site features and a cut sheet for any reflective materials used to achieve this credit.  </t>
  </si>
  <si>
    <t xml:space="preserve">Provide a roof drawing with area calculations and cut sheets for the materials used. </t>
  </si>
  <si>
    <t>Provide a cut sheet of the exterior wall coating/paint and any shading calculations of claimed.</t>
  </si>
  <si>
    <t xml:space="preserve">Number of units per acre </t>
  </si>
  <si>
    <t xml:space="preserve">Tree/native plant identification survey and photo or other documentation of each technique.  For multi-family projects, tree protection shall be shown on the site plan or on a tree survey with details on the drawings outlining protection strategies, barricades, fencing, and areas of protection.  </t>
  </si>
  <si>
    <t xml:space="preserve">Provide a site plan with the building footprint, square footage of building footprint (or a copy of the local zoning open space requirements) that shows the designated open space and landscape plan.  Also provide a list of trees and their projected canopies after 10 years.  </t>
  </si>
  <si>
    <t xml:space="preserve">Site drawing with pervious hardscape identified and cut sheet or calculations regarding percolation or perviousness.  </t>
  </si>
  <si>
    <t xml:space="preserve">Site design, stormwater calculations and construction details of low impact development designs. </t>
  </si>
  <si>
    <t xml:space="preserve">Plant list and detention pond design.  </t>
  </si>
  <si>
    <t>Civil Engineering stormwater calculations and narrative explaining how the design improves the water quality</t>
  </si>
  <si>
    <t>Provide specifications, construction detail and lighting cut sheets indicating dark sky compliance.</t>
  </si>
  <si>
    <t>Detail and description of plan and system</t>
  </si>
  <si>
    <t>All installed clothes washers must comply with the stated Water Factor requirement.</t>
  </si>
  <si>
    <t xml:space="preserve">Install on demand tankless hot water heaters or hot water recirculation system </t>
  </si>
  <si>
    <t>Photo of installed tankless water heaters and cut sheets or schematics of recirculation system</t>
  </si>
  <si>
    <t>Minimize Site Disturbance</t>
  </si>
  <si>
    <t>Transportation</t>
  </si>
  <si>
    <t>Use littoral vegetation surrounding stormwater ponds - a minimum of 75% of the shoreline (calculated based on percentage of linear feet of shoreline) shall be vegetated with littoral plants.</t>
  </si>
  <si>
    <t>Disaster Mitigation</t>
  </si>
  <si>
    <t>Homeowner Training</t>
  </si>
  <si>
    <t>Photo of completed project interior, paint selection and LRV</t>
  </si>
  <si>
    <t>Each unit is serviced by a solar hot water system</t>
  </si>
  <si>
    <t xml:space="preserve">Landscape contains no permanently installed irrigation system.  </t>
  </si>
  <si>
    <t>H P1</t>
  </si>
  <si>
    <t>H 1</t>
  </si>
  <si>
    <t xml:space="preserve">Design - Systems:  Protect, Monitor, Remediate Poor IEQ </t>
  </si>
  <si>
    <t>Design - Occupant Experience</t>
  </si>
  <si>
    <t>Management</t>
  </si>
  <si>
    <t>Chemical and Cleaning Product Storage</t>
  </si>
  <si>
    <t>Schematic of vent, photos of rough in and cut sheet for range vent</t>
  </si>
  <si>
    <t>Provide wall assembly with a STC rating ≥ 55</t>
  </si>
  <si>
    <t>Provide wall assembly with a STC rating ≥ 50</t>
  </si>
  <si>
    <t>All grout lines between tiles must be less than 3/16" wide</t>
  </si>
  <si>
    <t>H P2</t>
  </si>
  <si>
    <t>Photo</t>
  </si>
  <si>
    <t>H 2</t>
  </si>
  <si>
    <t>H 3</t>
  </si>
  <si>
    <t>IAQ Management During Construction</t>
  </si>
  <si>
    <t>H 4</t>
  </si>
  <si>
    <t>Cut sheet or photo of sanitation system</t>
  </si>
  <si>
    <t xml:space="preserve">Provide cut sheet and construction detail of the system installed </t>
  </si>
  <si>
    <t>Provide a list of approved cleaning products for the building</t>
  </si>
  <si>
    <t>Prohibit Smoking</t>
  </si>
  <si>
    <t>Reduce Smoke Exposure and Transfer</t>
  </si>
  <si>
    <t>Prohibit Smoking Throughout the Building</t>
  </si>
  <si>
    <t>Copy of the covenants and restriction, plan showing designated smoking area, copy of signage</t>
  </si>
  <si>
    <t>Mechanical Schedule</t>
  </si>
  <si>
    <t xml:space="preserve">Mechanical Schedule </t>
  </si>
  <si>
    <t>Kitchen Hood Vented to Exterior</t>
  </si>
  <si>
    <t>Specification and photo of installed tile</t>
  </si>
  <si>
    <t>Material Efficiency and Global Responsibility</t>
  </si>
  <si>
    <t>Waste Management</t>
  </si>
  <si>
    <t>Local and Regional Materials</t>
  </si>
  <si>
    <t>M 1</t>
  </si>
  <si>
    <t>M 2</t>
  </si>
  <si>
    <t>M 3</t>
  </si>
  <si>
    <t xml:space="preserve">Floor plan of existing building, demolition plan, and new building floor plan. </t>
  </si>
  <si>
    <t xml:space="preserve">Certified Wood  </t>
  </si>
  <si>
    <t xml:space="preserve">Rapidly Renewable  &gt; 3% </t>
  </si>
  <si>
    <t xml:space="preserve">Construction details on plans and photos </t>
  </si>
  <si>
    <t>Construction detail, cut sheet, and photo</t>
  </si>
  <si>
    <t xml:space="preserve">Tabulate the total waste material, quantities diverted and the means by which diverted. </t>
  </si>
  <si>
    <t xml:space="preserve">Use salvaged, refurbished or reused materials, products and furnishings for at least 5% of building materials (based on cost).  </t>
  </si>
  <si>
    <t>DISASTER MITIGATION AND DURABILITY</t>
  </si>
  <si>
    <t>DMD 1</t>
  </si>
  <si>
    <t>DMD 2</t>
  </si>
  <si>
    <t xml:space="preserve">Provide the manufacturer’s cut sheets for the impact resistant products indicating the required approvals and classifications.
Provide a door and window schedule listing impact-resistant products used on the project.
</t>
  </si>
  <si>
    <t>Provide the appropriate drawings illustrating the foundation design, floor elevation and grading requirements. Include a copy of the NFIP Elevation Certificate certified by the surveyor, engineer or architect showing the 100-year flood plain elevation or grade.</t>
  </si>
  <si>
    <r>
      <t>Install a lever style shutoff valve that only requires a 90</t>
    </r>
    <r>
      <rPr>
        <vertAlign val="superscript"/>
        <sz val="11"/>
        <color theme="1"/>
        <rFont val="Calibri"/>
        <family val="2"/>
        <scheme val="minor"/>
      </rPr>
      <t>o</t>
    </r>
    <r>
      <rPr>
        <sz val="11"/>
        <color theme="1"/>
        <rFont val="Calibri"/>
        <family val="2"/>
        <scheme val="minor"/>
      </rPr>
      <t xml:space="preserve"> turn to shut off water supply</t>
    </r>
  </si>
  <si>
    <t>Provide construction detail, signed approved submittal, and photos of installed valves</t>
  </si>
  <si>
    <t>Construction detail, cut sheet, and photo of system installed</t>
  </si>
  <si>
    <t>Cut sheet, construction detail, signed approved submittal, site photos</t>
  </si>
  <si>
    <t>Provide project photos, copy of warrantee, and appropriate construction details</t>
  </si>
  <si>
    <t xml:space="preserve">Integrated Pest Management </t>
  </si>
  <si>
    <t>E 5</t>
  </si>
  <si>
    <t>Renewable Energy Production
1 point per 1% of building power provided</t>
  </si>
  <si>
    <t>?</t>
  </si>
  <si>
    <t>Tankless, boiler, or recirculating hot water heaters</t>
  </si>
  <si>
    <t>PM 4</t>
  </si>
  <si>
    <t xml:space="preserve">Design and construct small units.  Points are awarded based on the weighted average unit size for the project.  </t>
  </si>
  <si>
    <t>Copy of erosion control plan, site details and photos</t>
  </si>
  <si>
    <t xml:space="preserve">Building Reuse
</t>
  </si>
  <si>
    <t>H5</t>
  </si>
  <si>
    <t>CREDIT</t>
  </si>
  <si>
    <t>REQUIREMENTS</t>
  </si>
  <si>
    <t>SUBMITTAL</t>
  </si>
  <si>
    <t>POSSIBLE</t>
  </si>
  <si>
    <t>NA</t>
  </si>
  <si>
    <t>TOTAL AVAILABLE</t>
  </si>
  <si>
    <t>E P4</t>
  </si>
  <si>
    <t>Small Unit Credit 
10 Points for weighted average &lt; 1500 SF
15 Points for weighted average &lt; 1200 SF
20 Points for weighted average &lt; 900 SF</t>
  </si>
  <si>
    <t>Reviewing</t>
  </si>
  <si>
    <t>Drafting</t>
  </si>
  <si>
    <t>Complete</t>
  </si>
  <si>
    <t>Required</t>
  </si>
  <si>
    <t>DESIGNATED PROFESSIONAL COMMENTS</t>
  </si>
  <si>
    <t>Turf
1 point:  Install only drought tolerant turf &lt; 50%
2 points: Install only drought tolerant turf &lt; 40%
3 points:  Install only drought tolerant turf &lt; 30%
4 points:  Install only drought tolerant turf &lt; 20%
5 points:  Install only drought tolerant turf &lt; 10%</t>
  </si>
  <si>
    <t>W6</t>
  </si>
  <si>
    <t>Under Building Parking</t>
  </si>
  <si>
    <t>Roof
1 point:  20% roof coverage
2 point:  40% roof coverage
3 point:  60% roof coverage
4 point:  80% roof coverage</t>
  </si>
  <si>
    <t>Fenestration</t>
  </si>
  <si>
    <t>Provide fenestration STC rating  ≥ 30</t>
  </si>
  <si>
    <t xml:space="preserve">Daylight
   2 points: 50% 
   3 points: 75% </t>
  </si>
  <si>
    <t>Recycled Content
1 point:  &gt; 5% - 10%
2 points:  &gt; 10% - 15%
3 points:  &gt; 15% - 20%
4 points &gt; 20%</t>
  </si>
  <si>
    <t>Provide information on the project website regarding the FGBC green certification of the project, a link to the project score sheet, information on green operation and maintenance for homeowners, and helpful links for homeowners regarding FGBC, energy efficiency, water efficiency, and healthy homes.</t>
  </si>
  <si>
    <t xml:space="preserve">PROJECT MANAGEMENT
</t>
  </si>
  <si>
    <t>Total Standard Credits</t>
  </si>
  <si>
    <t>Total NA</t>
  </si>
  <si>
    <t>Project Team Information</t>
  </si>
  <si>
    <t>Please complete the Green Team contact information below and return the Excel file to FGBC</t>
  </si>
  <si>
    <t>Email To:</t>
  </si>
  <si>
    <r>
      <t xml:space="preserve">Project Information </t>
    </r>
    <r>
      <rPr>
        <u/>
        <sz val="9"/>
        <rFont val="Arial"/>
        <family val="2"/>
      </rPr>
      <t>(Attach Separate Narrative for Project Description)</t>
    </r>
  </si>
  <si>
    <t xml:space="preserve">Project Name:  </t>
  </si>
  <si>
    <t>Address:</t>
  </si>
  <si>
    <t>City/Zip Code:</t>
  </si>
  <si>
    <t>County</t>
  </si>
  <si>
    <t xml:space="preserve">Size (SF): </t>
  </si>
  <si>
    <t>Occupancy Type:</t>
  </si>
  <si>
    <t>Website:</t>
  </si>
  <si>
    <t>Designated Professional Information</t>
  </si>
  <si>
    <t>Building Owner</t>
  </si>
  <si>
    <t>Name:</t>
  </si>
  <si>
    <t>Company:</t>
  </si>
  <si>
    <t>City / Zip:</t>
  </si>
  <si>
    <t>Phone:</t>
  </si>
  <si>
    <t>Fax:</t>
  </si>
  <si>
    <t>E-mail:</t>
  </si>
  <si>
    <t>Architect</t>
  </si>
  <si>
    <t>Landscape Architect</t>
  </si>
  <si>
    <t>General Contractor</t>
  </si>
  <si>
    <t>Mechanical Engineer</t>
  </si>
  <si>
    <t>Electrical Engineer</t>
  </si>
  <si>
    <t>Plumbing Engineer</t>
  </si>
  <si>
    <t>Civil Engineer</t>
  </si>
  <si>
    <t>Commissioning Agent</t>
  </si>
  <si>
    <t>Interior Designer</t>
  </si>
  <si>
    <t>Lighting Professional</t>
  </si>
  <si>
    <t>Additional Team Members:</t>
  </si>
  <si>
    <t>Role:</t>
  </si>
  <si>
    <t>Instructions</t>
  </si>
  <si>
    <t>Initial Registration</t>
  </si>
  <si>
    <t>Final Application</t>
  </si>
  <si>
    <t>IMPORTANT GUIDELINES:</t>
  </si>
  <si>
    <t>Bronze</t>
  </si>
  <si>
    <t>points over the project's adjusted required minimum</t>
  </si>
  <si>
    <t>Silver</t>
  </si>
  <si>
    <t xml:space="preserve">Gold </t>
  </si>
  <si>
    <t>Platinum</t>
  </si>
  <si>
    <t>For Additional Information:</t>
  </si>
  <si>
    <t>Fee</t>
  </si>
  <si>
    <t>Building Size (SF):</t>
  </si>
  <si>
    <t>Electronic Submission  (preferred)</t>
  </si>
  <si>
    <t>Pay Online</t>
  </si>
  <si>
    <t xml:space="preserve"> Mailing Instructions</t>
  </si>
  <si>
    <t xml:space="preserve">0 - 30 </t>
  </si>
  <si>
    <t>31 - 60</t>
  </si>
  <si>
    <t>61 - 90</t>
  </si>
  <si>
    <t>91 &gt;</t>
  </si>
  <si>
    <t>Final  Application Form</t>
  </si>
  <si>
    <t>Project Information</t>
  </si>
  <si>
    <t>City&amp; Zip:</t>
  </si>
  <si>
    <t>New or Existing:</t>
  </si>
  <si>
    <t>Designated Professional Contact  Information</t>
  </si>
  <si>
    <t>Building Owner Contact Information</t>
  </si>
  <si>
    <t>Total Fee Due:</t>
  </si>
  <si>
    <t>Refer to "Instructions" tab for Application Fees</t>
  </si>
  <si>
    <t>Deposit Paid:</t>
  </si>
  <si>
    <t>Amount Due:</t>
  </si>
  <si>
    <t>Balance Due Must Be Submitted with Final Application.</t>
  </si>
  <si>
    <t>Project Point Summary</t>
  </si>
  <si>
    <t>Please refer to Standards Documents and Green Commercial Reference Guide for additional information.</t>
  </si>
  <si>
    <t>Category</t>
  </si>
  <si>
    <t>Your Score</t>
  </si>
  <si>
    <t xml:space="preserve">Required Min </t>
  </si>
  <si>
    <t xml:space="preserve">Category 1: Project Management </t>
  </si>
  <si>
    <t>Category 2: Energy</t>
  </si>
  <si>
    <t>Category 3: Water</t>
  </si>
  <si>
    <t>Category 4: Site</t>
  </si>
  <si>
    <t>10 Points</t>
  </si>
  <si>
    <t>Category 5: Health</t>
  </si>
  <si>
    <t>Category 6: Materials</t>
  </si>
  <si>
    <t>5 Points</t>
  </si>
  <si>
    <t>Category 7: Disaster Mitigation</t>
  </si>
  <si>
    <t>Total:</t>
  </si>
  <si>
    <t>Total Needed:</t>
  </si>
  <si>
    <t>Certification Level</t>
  </si>
  <si>
    <t>To Qualify your project must</t>
  </si>
  <si>
    <t xml:space="preserve">Points Below Category Minimum </t>
  </si>
  <si>
    <t>CURRENT PROJECT SCORE</t>
  </si>
  <si>
    <t>TOTAL NEEDED FOR CERTIFICATION</t>
  </si>
  <si>
    <t>Minimum Points to Qualify (may be over 100 if a category minimum is missed)  Currently this project needs</t>
  </si>
  <si>
    <t>PROJECT NAME:</t>
  </si>
  <si>
    <t>Number of Units:</t>
  </si>
  <si>
    <t>Provide site plan identifying bike storage, cut sheet of bike rack, and photo of installed bike storage</t>
  </si>
  <si>
    <t>Plan identifying location of preferred parking, description of charging apparatus and photos of installed equipment</t>
  </si>
  <si>
    <t>A minimum of 50% of the parking shall be located under the building</t>
  </si>
  <si>
    <t>Plan details for project parking</t>
  </si>
  <si>
    <t xml:space="preserve">Provide details on mechanical plans and system design </t>
  </si>
  <si>
    <t>County:</t>
  </si>
  <si>
    <t>Recycling for Residents
1 point:  Provide an accessible recycling area
2 points:  Install an integrated recycling trash chute</t>
  </si>
  <si>
    <t>PROJECT EVALUATOR COMMENTS</t>
  </si>
  <si>
    <t>TOTAL AWARDED</t>
  </si>
  <si>
    <t>AWARDED</t>
  </si>
  <si>
    <t xml:space="preserve">Florida Green High-Rise Residential Building Standard </t>
  </si>
  <si>
    <t>Project Description:</t>
  </si>
  <si>
    <t>Florida Green High-Rise Residential Building Standard</t>
  </si>
  <si>
    <t>Florida WaterStar℠ Certification</t>
  </si>
  <si>
    <t>Copy of Florida WaterStar℠ Certificate</t>
  </si>
  <si>
    <r>
      <t>PROJECT MANAGEMENT</t>
    </r>
    <r>
      <rPr>
        <b/>
        <sz val="12"/>
        <color theme="3" tint="-0.499984740745262"/>
        <rFont val="Calibri"/>
        <family val="2"/>
        <scheme val="minor"/>
      </rPr>
      <t xml:space="preserve"> (Required Category Minimum 5)</t>
    </r>
  </si>
  <si>
    <r>
      <t>ENERGY</t>
    </r>
    <r>
      <rPr>
        <b/>
        <sz val="12"/>
        <color theme="3" tint="-0.499984740745262"/>
        <rFont val="Calibri"/>
        <family val="2"/>
        <scheme val="minor"/>
      </rPr>
      <t xml:space="preserve"> (Required Category Minimum 15, Allowed Category Maximum 75)</t>
    </r>
  </si>
  <si>
    <r>
      <t>WATER</t>
    </r>
    <r>
      <rPr>
        <b/>
        <sz val="12"/>
        <color theme="3" tint="-0.499984740745262"/>
        <rFont val="Calibri"/>
        <family val="2"/>
        <scheme val="minor"/>
      </rPr>
      <t xml:space="preserve"> (Required Category Minimum 10)</t>
    </r>
  </si>
  <si>
    <r>
      <t>SITE</t>
    </r>
    <r>
      <rPr>
        <b/>
        <sz val="12"/>
        <color theme="3" tint="-0.499984740745262"/>
        <rFont val="Calibri"/>
        <family val="2"/>
        <scheme val="minor"/>
      </rPr>
      <t xml:space="preserve"> (Required Category Minimum 5)</t>
    </r>
  </si>
  <si>
    <r>
      <t>HEALTH</t>
    </r>
    <r>
      <rPr>
        <b/>
        <sz val="12"/>
        <color theme="3" tint="-0.499984740745262"/>
        <rFont val="Calibri"/>
        <family val="2"/>
        <scheme val="minor"/>
      </rPr>
      <t xml:space="preserve"> (Required Category Minimum 10)</t>
    </r>
  </si>
  <si>
    <r>
      <t>MATERIALS</t>
    </r>
    <r>
      <rPr>
        <b/>
        <sz val="12"/>
        <color theme="3" tint="-0.499984740745262"/>
        <rFont val="Calibri"/>
        <family val="2"/>
        <scheme val="minor"/>
      </rPr>
      <t xml:space="preserve"> (Required Category Minimum 5)</t>
    </r>
  </si>
  <si>
    <r>
      <t>DISASTER MITIGATION AND DURABILITY</t>
    </r>
    <r>
      <rPr>
        <b/>
        <sz val="12"/>
        <color theme="3" tint="-0.499984740745262"/>
        <rFont val="Calibri"/>
        <family val="2"/>
        <scheme val="minor"/>
      </rPr>
      <t xml:space="preserve"> (Required Category Minimum 2)</t>
    </r>
  </si>
  <si>
    <t>Additional Credits Possible</t>
  </si>
  <si>
    <t>2 Points</t>
  </si>
  <si>
    <t>Bio-based  &gt; 3%</t>
  </si>
  <si>
    <t>Design a sediment and erosion control plan, specific to the site that conforms to United States Environmental Protection Agency (EPA) Document No. EPA 832/R-92-005 (September 1992), Storm Water Management for Construction Activities, Chapter 3, OR local erosion and sedimentation control standards and codes, whichever is more stringent. The plan shall meet the following objectives:
• Prevent loss of soil during construction by stormwater runoff and/or wind erosion, including protecting topsoil by stockpiling for reuse.
• Prevent sedimentation of storm sewer or receiving streams and/or air pollution with dust and particulate matter.</t>
  </si>
  <si>
    <t>The Certification process consists of two stages: (1) The initial project registration of a planned project and (2) submittal of the Final Application and its accompanying supporting documents.</t>
  </si>
  <si>
    <t>A "Final Application" must be submitted within five (5) years from the date of project registration with FGBC. Projects not submitting the final application within 5 years shall be determined abandoned and not eligible for certification review.</t>
  </si>
  <si>
    <r>
      <t xml:space="preserve">2) Complete the information in the "Project Registration &amp; Team Tab" and submit it to FGBC along with a non-refundable, </t>
    </r>
    <r>
      <rPr>
        <u/>
        <sz val="10"/>
        <color rgb="FF000000"/>
        <rFont val="Arial"/>
        <family val="2"/>
      </rPr>
      <t>minimum</t>
    </r>
    <r>
      <rPr>
        <sz val="10"/>
        <color rgb="FF000000"/>
        <rFont val="Arial"/>
        <family val="2"/>
      </rPr>
      <t xml:space="preserve"> deposit of $1,500.</t>
    </r>
  </si>
  <si>
    <t>1) Be sure the Project Registration &amp; Team tab has been completed. It is designed to auto-fill the Final Application page.</t>
  </si>
  <si>
    <t>2) Complete all category pages of the Checklist in this Excel file by using the drop-down menus in the BLUE cells in the Achieved, Possible or NA columns.</t>
  </si>
  <si>
    <r>
      <t xml:space="preserve">3) Submit the completed Checklist, all supporting documents, and final payment to the FGBC. The final payment shall be equal to the </t>
    </r>
    <r>
      <rPr>
        <sz val="10"/>
        <rFont val="Arial"/>
        <family val="2"/>
      </rPr>
      <t>stated</t>
    </r>
    <r>
      <rPr>
        <sz val="10"/>
        <color rgb="FF000000"/>
        <rFont val="Arial"/>
        <family val="2"/>
      </rPr>
      <t xml:space="preserve"> application fee in this document, less any deposit paid.</t>
    </r>
  </si>
  <si>
    <t>1) The FGBC High-Rise Standard version in effect on the date of the project's registration with FGBC, is the version the project must use for Final Application submittal, EXCEPT, that a project may elect to use a more current version of the Standard that has an effective date on or after the project's permit date.</t>
  </si>
  <si>
    <t xml:space="preserve">2) Each building must comply with the prerequisites in order to be eligible for certification.  </t>
  </si>
  <si>
    <r>
      <t>The FGBC Florida Green High-Rise Residential Building Standard uses a tiered rating system</t>
    </r>
    <r>
      <rPr>
        <sz val="10"/>
        <color rgb="FF0070C0"/>
        <rFont val="Arial"/>
        <family val="2"/>
      </rPr>
      <t xml:space="preserve">.  </t>
    </r>
    <r>
      <rPr>
        <sz val="10"/>
        <color theme="1"/>
        <rFont val="Arial"/>
        <family val="2"/>
      </rPr>
      <t>Certification is awarded at different levels according to points achieved over the project's adjusted minimum point requirement.</t>
    </r>
  </si>
  <si>
    <t xml:space="preserve">  50,001 &lt; = 150,000</t>
  </si>
  <si>
    <t>150,001 &lt; = 250,000</t>
  </si>
  <si>
    <t>250,001 &lt; = 500,000</t>
  </si>
  <si>
    <t>Pay online or complete the credit card authorization on the Final Application Form. (Note: Payment by check is acceptable - see mailing instructions below)</t>
  </si>
  <si>
    <r>
      <t xml:space="preserve">Contact your </t>
    </r>
    <r>
      <rPr>
        <b/>
        <sz val="11"/>
        <color theme="1"/>
        <rFont val="Arial"/>
        <family val="2"/>
      </rPr>
      <t>Project Evaluator</t>
    </r>
  </si>
  <si>
    <t>or</t>
  </si>
  <si>
    <t>www.FloridaGreenBuilding.org</t>
  </si>
  <si>
    <r>
      <rPr>
        <b/>
        <i/>
        <u/>
        <sz val="9"/>
        <rFont val="Arial"/>
        <family val="2"/>
      </rPr>
      <t>FGBC Member Discount</t>
    </r>
    <r>
      <rPr>
        <i/>
        <sz val="9"/>
        <rFont val="Arial"/>
        <family val="2"/>
      </rPr>
      <t xml:space="preserve">
A 5% discount is available if the Designated Professional is a business category member of the FGBC. An additional 5% discount is available if the building owner, architect or general contractor on the High-Rise project is a business category member of the FGBC.  Maximum discount available is 10% of the total application fee.</t>
    </r>
  </si>
  <si>
    <t>INSTRUCTION FOR SUBMISSIONS:</t>
  </si>
  <si>
    <t>FGBC CERTIFICATION LEVELS:</t>
  </si>
  <si>
    <t>FEES:</t>
  </si>
  <si>
    <t>THE PROCESS:</t>
  </si>
  <si>
    <t xml:space="preserve">3) Select items to obtain the minimum number of points listed for each category (category minimums). 
The sum of the minimums totals 52 points. Accumulate at least an additional 48 points of your choice to obtain the required 100 total points to qualify for certification. NOTE: If any category minimums are not achieved, those point deficiencies are added to the total minimum required score of 100, creating an "adjusted minimum required points" (the points YOUR project must achieve for certification). Example: Applicant elects to achieve only 5 points from a category with a minimum of 10. Applicant may still qualify for certification if: total points equal or exceed 105:  100 + [15-10] = 105). </t>
  </si>
  <si>
    <r>
      <t xml:space="preserve">5) Some criteria have "required" submittals. Those are formatted in </t>
    </r>
    <r>
      <rPr>
        <sz val="10"/>
        <color rgb="FFFF0000"/>
        <rFont val="Arial"/>
        <family val="2"/>
      </rPr>
      <t>red</t>
    </r>
    <r>
      <rPr>
        <sz val="10"/>
        <color theme="1"/>
        <rFont val="Arial"/>
        <family val="2"/>
      </rPr>
      <t xml:space="preserve"> text</t>
    </r>
    <r>
      <rPr>
        <sz val="10"/>
        <color rgb="FFFF0000"/>
        <rFont val="Arial"/>
        <family val="2"/>
      </rPr>
      <t>.</t>
    </r>
    <r>
      <rPr>
        <sz val="10"/>
        <color theme="1"/>
        <rFont val="Arial"/>
        <family val="2"/>
      </rPr>
      <t xml:space="preserve"> Suggested submittals for other items are formatted in black text. Refer to the Reference Guide for "required submittals" and other advisory information.</t>
    </r>
  </si>
  <si>
    <t xml:space="preserve">             &lt; =   50,000</t>
  </si>
  <si>
    <t>&gt;    500,000</t>
  </si>
  <si>
    <t>Mail check or credit card authorization (see Final Application Form)  to FGBC at the address below.</t>
  </si>
  <si>
    <t>3) FGBC will assign a "Project Evaluator" to your project, whose role is to clarify questions the Designated Professional might have regarding the Standard requirements and to review the project's Final Application for compliance with the Standard.</t>
  </si>
  <si>
    <t>Greyfield Redevelopment</t>
  </si>
  <si>
    <t>Provide plans specifying the day lit areas and day lighting calculations for occupied spaces</t>
  </si>
  <si>
    <t>Earn one point if 3% of the materials, based on cost, are bio-based such as solid wood, engineered wood, bamboo, wool, cotton, cork, agricultural fibers, or other bio-based materials having at least 50% bio-based content.</t>
  </si>
  <si>
    <t>Deposit (min. $1,500):</t>
  </si>
  <si>
    <t xml:space="preserve">Owner designated representative must develop a list of owner project requirements related to each of the categories of the high-rise standard.  The OPR should indicate minimum goals for each category and any specific credits the Owner wishes to target.   </t>
  </si>
  <si>
    <t>The designed building will receive credit for energy performance that is more efficient than the current Florida Energy Code.  Refer to the Florida Energy Code Calculations and their provided summary comparing the baseline and design buildings.</t>
  </si>
  <si>
    <t xml:space="preserve">Copy of the electrical plan showing fan locations and type, appliance package approved submittal, cut sheet identifying model number and photo of installed fixture </t>
  </si>
  <si>
    <t xml:space="preserve">Architectural drawings showing floorplans and units, a list of the types of units, square footage of the units, and a weighted average calculation.  </t>
  </si>
  <si>
    <t>Photos of insulated hot water pipes, plan detail,  or approved submittal of selected insulation signed by architect.</t>
  </si>
  <si>
    <t>Floorplan showing location of hot water heaters/distribution system</t>
  </si>
  <si>
    <t xml:space="preserve">Provide an executed copy of the contract for the purchase of renewable energy indicating the types of renewable purchased and the total kWh of energy production capacity. </t>
  </si>
  <si>
    <t>Plan detail highlighting installed renewable energy system and photos</t>
  </si>
  <si>
    <t>5) The Project Evaluator will  review the application and contact the Designated Professional if additional information is needed.</t>
  </si>
  <si>
    <t>6) The submitted Final Application shall be deemed non-compliant and shall expire if the Designated Professional or building owner has been non-responsive for six (6) months to questions and documentation requested from the Project Evaluator or FGBC.</t>
  </si>
  <si>
    <t xml:space="preserve">Plant list identifying drought tolerant vegetation, landscape plan, and percentage of drought tolerant vegetation calculation.  </t>
  </si>
  <si>
    <t xml:space="preserve">Landscape plan, and photos of the completed project.  </t>
  </si>
  <si>
    <t xml:space="preserve">Copy of the irrigation design, photos of installed irrigation, and a copy of the instructions.  </t>
  </si>
  <si>
    <t xml:space="preserve">Provide a signed letter from the project owner.  </t>
  </si>
  <si>
    <t xml:space="preserve">Uses Low Impact Development (LID) alternatives to collect and treat stormwater.  Alternative systems that qualify include rain gardens, bio-retention filtration systems, infiltration trenches, vegetated roofing and injection wells.  A minimum of 50% of the stormwater collection and treatment must use the low impact development treatment system to achieve this credit.  Earn one point if 50% of the site stormwater is collected using low LID techniques.  Earn an additional point for each additional 25% of total site stormwater that is collected using LID techniques.   </t>
  </si>
  <si>
    <t xml:space="preserve">Provide appropriate drawings and manufacturer’s cut sheets illustrating the fire resistance of the exterior finish materials. </t>
  </si>
  <si>
    <t>Durable Materials, Exterior Finish Materials</t>
  </si>
  <si>
    <t>Use materials (on the floors, walls and ceilings) that can be maintained in a serviceable condition using green cleaning products for 100% of the interior finishes of the building and 50% (by surface area) of the exterior finishes.</t>
  </si>
  <si>
    <t>Building Information Modeling
1 point for Architect
3 points for Architect, Structural and MEP
5 points for Architect, MEP, Contractor, Mechanical, Electrical, Plumbing, and Fire Subs</t>
  </si>
  <si>
    <t>15 Points (75 point max)</t>
  </si>
  <si>
    <t>4) SUPPORTING DOCUMENTATION shall include:
    a. A signed letter of compliance with a brief narrative explaining how the credit was achieved for each credit claimed.
    b. The submittal for each claimed credit shall also include the documentation specified in the submittal sections of the Reference Guide.</t>
  </si>
  <si>
    <t>Project Registration and Team Members</t>
  </si>
  <si>
    <t>Number of Floors:</t>
  </si>
  <si>
    <r>
      <t xml:space="preserve">4) There are 382 possible points although all are not likely to be applicable to each project. To assure </t>
    </r>
    <r>
      <rPr>
        <u/>
        <sz val="10"/>
        <rFont val="Arial"/>
        <family val="2"/>
      </rPr>
      <t>comprehensive</t>
    </r>
    <r>
      <rPr>
        <sz val="10"/>
        <rFont val="Arial"/>
        <family val="2"/>
      </rPr>
      <t xml:space="preserve"> environmental benefit from the project, there are maximum points allowed in any one category.  Note that category maximums cannot be exceeded at any time. The Checklist automatically calculates maximum allowed points.</t>
    </r>
  </si>
  <si>
    <t>Balance Due Must Be Submitted with Final Application</t>
  </si>
  <si>
    <t>Member Discounts:</t>
  </si>
  <si>
    <t>FGBC Member #:</t>
  </si>
  <si>
    <r>
      <t xml:space="preserve">1) Appoint a project team member to serve as the "Designated Professional." The "Designated Professional" shall be the projects contact person for FGBC and all other project team members, and shall be responsible for submitting the application package. 
</t>
    </r>
    <r>
      <rPr>
        <sz val="10"/>
        <color rgb="FFFF0000"/>
        <rFont val="Arial"/>
        <family val="2"/>
      </rPr>
      <t>The Designated Professional must have earned accreditation through the FGBC prior to registering a project</t>
    </r>
    <r>
      <rPr>
        <sz val="10"/>
        <rFont val="Arial"/>
        <family val="2"/>
      </rPr>
      <t>. (Refer to the Standards &amp; Policies document for complete requirements.)</t>
    </r>
  </si>
  <si>
    <t xml:space="preserve">Provide a percentage of the building’s electricity from renewable sources by engaging in at least a one-year renewable energy contract to purchase green power.  Earn one point by purchasing green power for 50% of the building total annual energy demand from certified green power generator for one year, 2 points are available for purchasing 100% for 1 year and 3 points available for purchasing 100% for 3 years.  </t>
  </si>
  <si>
    <t xml:space="preserve">Design team and construction teams use BIM process to optimize the efficiencies related to design, estimating, materials ordering, and construction. </t>
  </si>
  <si>
    <t>Cost-Benefit Analysis</t>
  </si>
  <si>
    <t xml:space="preserve">Use of at least 60% of the plants and trees incorporated into the landscape are from a local drought tolerant list; 2 points are available if 80% are from such a list; and 3 points are available if 100% of the plants and trees are from such a list.  A minimum of 12 total plants must be present in the landscape to qualify for the credit.  Plants shall be listed with high or moderate drought tolerance by Florida Friendly Landscape, WaterWise (water management district) or local drought tolerant list.  </t>
  </si>
  <si>
    <t>Non-Cypress mulch</t>
  </si>
  <si>
    <t xml:space="preserve"> 1.  Separate zones for turf and landscape beds - multi-program controller
  2.  High-Volume irrigation does not exceed 60% of the landscaped area
  3.  Head to head coverage for rotor/spray heads
  4.  Correctly install micro-irrigation in landscape beds and narrow areas
  5.  Provide facility manager installed irrigation plan, on site training and written instructions
See FGBC guidelines for irrigation as stated in the Reference Guide. </t>
  </si>
  <si>
    <t xml:space="preserve">All installed toilets must comply with the low-flow criteria AND have a minimum MaP (Maximum Performance) rating of 600 OR are WaterSense Certified.  For Dual-Flush toilets to receive one point, ONE of the two flush options must be ≤ 1.1gpf.  </t>
  </si>
  <si>
    <t>All installed kitchen fixtures must comply with the low-flow requirements.</t>
  </si>
  <si>
    <t>All installed lavatory fixtures must comply with the low-flow requirements.</t>
  </si>
  <si>
    <t>Do not develop on:  Prime farmland, flood prone areas, habitat for threatened species, within 100 feet of wetlands, public parkland</t>
  </si>
  <si>
    <t>Development of any EPA or federal/state/local government classified brownfield and provide remediation as required by EPA’s Sustainable Redevelopment of Brownfields Program.</t>
  </si>
  <si>
    <t xml:space="preserve">Locate the building on a site that is within 1/2 mile of, and has safe and walkable access to, basic services (this can be measured as the crow flies).  Each type of service may only be counted once, i.e. if there are 3 banks, for the purposes of this Checklist that is equal to ONE service.  Please refer to the Reference Guide for a list of services.  </t>
  </si>
  <si>
    <t>Regional/local drawing or transit map highlighting the building location and the fixed rail stations and bus lines, and indicate the distances between them. Include a scale bar for distance measurement.</t>
  </si>
  <si>
    <t>Treat Stormwater from Adjacent Sites</t>
  </si>
  <si>
    <t>Collect and treat stormwater from adjacent properties to assist in controlling both the quantity and quality of stormwater in the community.  Earn 1 point for each additional 10% of stormwater volume the project site can retain and treat.</t>
  </si>
  <si>
    <t>Civil engineering stormwater calculations and narrative explaining how the design improves the water quality</t>
  </si>
  <si>
    <t xml:space="preserve">Littoral Vegetation </t>
  </si>
  <si>
    <t>Select Appropriate Site</t>
  </si>
  <si>
    <t>Civil engineering stormwater calculations</t>
  </si>
  <si>
    <t>Construction detail of CO2 monitoring system on mechanical plans and cut sheet of equipment</t>
  </si>
  <si>
    <t>All Common Areas</t>
  </si>
  <si>
    <t>Assembly Areas</t>
  </si>
  <si>
    <t>Individual Units</t>
  </si>
  <si>
    <t>High-Efficiency Air Filtration System</t>
  </si>
  <si>
    <t>Combustion: No Gas Water Heating Equipment Located Inside Conditioned Area – Or Use of Electric</t>
  </si>
  <si>
    <t>Combustion: No Gas Heating Equipment Located Inside Conditioned Area – Or Use of Electric</t>
  </si>
  <si>
    <t>Views: Views for 75% of Spaces</t>
  </si>
  <si>
    <t>Between Individual Units</t>
  </si>
  <si>
    <t>Between Units and Common Areas</t>
  </si>
  <si>
    <t>Exterior Wall Assembly</t>
  </si>
  <si>
    <t>Cleanability: Narrow Grout Lines</t>
  </si>
  <si>
    <t>15% of Building Units and All Building Common Areas Designed to Meet ADA Standards</t>
  </si>
  <si>
    <t>Floorplan showing ADA units, cut sheets and signed approved submittal of ADA products, photos of installed features, and plan details</t>
  </si>
  <si>
    <t>Protect Ducts, Range Hood, and Bath Exhaust Fans During Construction</t>
  </si>
  <si>
    <t>Pre-Occupancy IAQ Testing</t>
  </si>
  <si>
    <t>100% Hard Flooring Installed in Individual Units</t>
  </si>
  <si>
    <t>Carpet Tiles Used in Common Areas</t>
  </si>
  <si>
    <t>Green Cleaning - Environmentally Friendly Maintenance - Green Cleaning Products in Common Areas</t>
  </si>
  <si>
    <t>Healthy Pool- Non-Chlorine System</t>
  </si>
  <si>
    <t>Use 2-stud corners, ladder T-wall framing, and drywall clips in all possible locations.</t>
  </si>
  <si>
    <t>Efficient Drywall Installation: T Walls with Drywall Clips, 2-Stud Corners or Ladder Framing</t>
  </si>
  <si>
    <t xml:space="preserve">Develop and implement a waste management plan, quantifying material diversion goals. Recycle and/or salvage a minimum of 50% of construction, demolition and land clearing waste. Calculations can be done by weight or volume, but must be consistent throughout.  Earn additional points for increased diversion of waste.  </t>
  </si>
  <si>
    <r>
      <t xml:space="preserve">Construction Waste Management, Divert Waste
2 point:  </t>
    </r>
    <r>
      <rPr>
        <sz val="11"/>
        <rFont val="Calibri"/>
        <family val="2"/>
      </rPr>
      <t>≥</t>
    </r>
    <r>
      <rPr>
        <sz val="11"/>
        <rFont val="Calibri"/>
        <family val="2"/>
        <charset val="134"/>
        <scheme val="minor"/>
      </rPr>
      <t xml:space="preserve"> 50% &lt; 75%
3 points:  &gt; 75% &lt; 90%
4 points:  &gt; 90%</t>
    </r>
  </si>
  <si>
    <r>
      <t xml:space="preserve">Resource Reuse </t>
    </r>
    <r>
      <rPr>
        <sz val="11"/>
        <rFont val="Calibri"/>
        <family val="2"/>
      </rPr>
      <t xml:space="preserve">≥ </t>
    </r>
    <r>
      <rPr>
        <sz val="11"/>
        <rFont val="Calibri"/>
        <family val="2"/>
        <charset val="134"/>
        <scheme val="minor"/>
      </rPr>
      <t>5%</t>
    </r>
  </si>
  <si>
    <t>Local/Regional Materials
1 point:    ≥ 10% &lt; 15%
2 points:  &gt; 15% &lt; 20%
3 points:  &gt; 20% &lt; 25%
4 points:  &gt; 25%</t>
  </si>
  <si>
    <t>Local/Regional Materials, of the Percentage Claimed Above, 50% Harvested Locally
1 point:   ≥ 5% &lt; 10%
2 points:  &gt; 10% &lt; 15%
3 points:  &gt; 15% &lt; 20%
4 points:  &gt; 20%</t>
  </si>
  <si>
    <t>Of the regionally manufactured materials, use a minimum 5% (by cost) of building materials and products that are extracted, harvested or recovered within the following states:  Florida, Georgia, Alabama, Mississippi, South Carolina, North Carolina, or Tennessee.</t>
  </si>
  <si>
    <t xml:space="preserve">Lever-Style Clothes Washer Water Shutoff </t>
  </si>
  <si>
    <t>Use finish systems and materials capable of withstanding the moisture and heat impacts of the local climate for a period of 30 years on 100% of the exposed exterior surfaces.  Structure shall be Type 1A, exterior materials shall be approved by Miami-Dade County, or have a 30 year warranty.</t>
  </si>
  <si>
    <t>Plan detail identifying all the systems and materials used for the exterior finish of the building. Attach copies of the NOA for Miami-Dade, manufacturer’s warranties or documentation supporting the established history for any material without a written warranty.</t>
  </si>
  <si>
    <t>Durability: Use Armored/Metal Hoses from Service to All Fixtures/Appliances</t>
  </si>
  <si>
    <t>Install armored, braided, pex, or otherwise reinforced hoses to all water using fixture or appliances.</t>
  </si>
  <si>
    <t>Low-Maintenance Finishes</t>
  </si>
  <si>
    <t>Provide a copy of the manufacturers recommended maintenance procedures, the type and area of materials that comply.</t>
  </si>
  <si>
    <t xml:space="preserve">Rehabilitate existing building.  Maintain 50% of the existing shell (exterior skin and framing, excluding window assemblies) and non structural roofing material.  </t>
  </si>
  <si>
    <t>Provide an accessible area that serves all of the building occupants that is dedicated to the collection, separation, and storage of recyclables.  Recycling rooms in the buildings shall be a minimum of 0.1% of the total conditioned square footage of the building while recycling areas outside the structure shall accommodate a recycling dumpster equal in size (in CY) to ((# of units x 0.5 x 18) / 173.57) rounded up to the nearest even number OR Install an integrated recycling trash shoots that allow the occupants, when disposing of waste, to select either recycling or waste that is serviced by a recycling waste hauler.</t>
  </si>
  <si>
    <t xml:space="preserve">Earn one point by using a minimum of 10% local/regional materials (by cost) that are manufactured within a 700-mile radius of the project site based on the total project cost of building materials and products.  Earn one additional point for each additional 5% of materials that are manufactured within 700 miles of the project site.
(Manufacturing refers to the final assembly of components into the building product that is furnished and installed by the tradesman. For example, if the hardware comes from Dallas, Texas, the lumber from Vancouver, British Columbia and the truss is assembled in Kent, Washington; then the location of the final assembly is Kent, Washington.)
</t>
  </si>
  <si>
    <t>Submit calculations demonstrating that the project incorporates the required percentage of rapidly renewable products. Refer to the "Materials Worksheet" for calculations.</t>
  </si>
  <si>
    <t>Photo, detailed plans, or material cut sheets. Refer to the "Materials Worksheet" for calculations.</t>
  </si>
  <si>
    <t>Provide a listing of each material or product and the original source of the material used to meet the credit. Refer to the "Materials Worksheet" for calculations.</t>
  </si>
  <si>
    <t>FGBC Green High-Rise Residential Building Standard - Version 2</t>
  </si>
  <si>
    <t>Materials Calculation Worksheet</t>
  </si>
  <si>
    <t>Project Name:</t>
  </si>
  <si>
    <t>Location:</t>
  </si>
  <si>
    <t>Category: Materials - Cost Only (no labor)</t>
  </si>
  <si>
    <t>M1.2: Recycled Content</t>
    <phoneticPr fontId="9" type="noConversion"/>
  </si>
  <si>
    <t>M1.3: Recyclable Materials</t>
  </si>
  <si>
    <t>M1.4: Rapidly Renewable Materials</t>
  </si>
  <si>
    <t>M1.5: Certified Wood</t>
  </si>
  <si>
    <t>M1.6: Bio-Based Materials</t>
  </si>
  <si>
    <t>M1.7: Panelized Wall Systems</t>
  </si>
  <si>
    <t>M2.3: Resource Reuse</t>
  </si>
  <si>
    <t>M3.1: Local Manufacturing</t>
  </si>
  <si>
    <t>M3.2:  Local Raw Material Extraction</t>
  </si>
  <si>
    <t>Item #</t>
    <phoneticPr fontId="9" type="noConversion"/>
  </si>
  <si>
    <t>Material Description</t>
    <phoneticPr fontId="9" type="noConversion"/>
  </si>
  <si>
    <t>Total Bldg Material $</t>
    <phoneticPr fontId="9" type="noConversion"/>
  </si>
  <si>
    <t>Recycled
%</t>
    <phoneticPr fontId="9" type="noConversion"/>
  </si>
  <si>
    <t>$ Value</t>
    <phoneticPr fontId="9" type="noConversion"/>
  </si>
  <si>
    <t>MFG Supporting Information</t>
    <phoneticPr fontId="9" type="noConversion"/>
  </si>
  <si>
    <t>Qualifies?
Y/N</t>
    <phoneticPr fontId="9" type="noConversion"/>
  </si>
  <si>
    <t>$</t>
    <phoneticPr fontId="9" type="noConversion"/>
  </si>
  <si>
    <t>Wood Material?
Y/N</t>
    <phoneticPr fontId="9" type="noConversion"/>
  </si>
  <si>
    <t>Material $</t>
    <phoneticPr fontId="9" type="noConversion"/>
  </si>
  <si>
    <t>Certified?
Y/N</t>
    <phoneticPr fontId="9" type="noConversion"/>
  </si>
  <si>
    <t>$</t>
  </si>
  <si>
    <t>Bio-Based Material?
Y/N</t>
  </si>
  <si>
    <t>≥ 50% Content?
Y/N</t>
  </si>
  <si>
    <t>ACC, ICF or SIPs Wall Systems?
Y/N</t>
  </si>
  <si>
    <t>Salvaged, Refurbished or Rused Materials</t>
  </si>
  <si>
    <t>Distance
(Miles)</t>
    <phoneticPr fontId="9" type="noConversion"/>
  </si>
  <si>
    <t xml:space="preserve">      </t>
    <phoneticPr fontId="9" type="noConversion"/>
  </si>
  <si>
    <t>Totals</t>
  </si>
  <si>
    <t xml:space="preserve">Install compact hot water distribution system. For a conventional system, no branch line from the water heater to any fixture may exceed 25 feet. Branch lines from the central header to each fixture must be a maximum of ½-inch diameter.  One point is also available for use of a manifold system or a recirculation loop with an on-demand control with auto pump shut-off in the kitchen and each full bathroom.  </t>
  </si>
  <si>
    <t xml:space="preserve">Shaded, Covered, or High Albedo Hardscape
2 point:  40% hardscape coverage
3 point:  60% hardscape coverage
4 point:  80% hardscape coverage
</t>
  </si>
  <si>
    <t xml:space="preserve">Install pervious hardscape for a minimum of 25% of the hardscape.  Site hardscape includes roads, sidewalks, courtyards, and parking lots.  Hardscape may be porous pavers (open grid pavers) or permeable pavement (minimum percolation rate of 2 gal/min/SF and a minimum of 6 inches of open graded base below.    </t>
  </si>
  <si>
    <t>% of Local Content</t>
  </si>
  <si>
    <t>% of Locally
Extracted</t>
  </si>
  <si>
    <t>FGBC          PH: 407-777-4914</t>
  </si>
  <si>
    <t>info@floridagreenbuilding.org</t>
  </si>
  <si>
    <t>PM 1.01</t>
  </si>
  <si>
    <t>PM 1.02</t>
  </si>
  <si>
    <t>PM 1.03</t>
  </si>
  <si>
    <t>PM 1.04</t>
  </si>
  <si>
    <t>PM 1.05</t>
  </si>
  <si>
    <t>E 1.02</t>
  </si>
  <si>
    <t>E 1.03</t>
  </si>
  <si>
    <t>E 1.01</t>
  </si>
  <si>
    <t>E 2.01</t>
  </si>
  <si>
    <t>E 2.02</t>
  </si>
  <si>
    <t>E 2.03</t>
  </si>
  <si>
    <t>E 2.04</t>
  </si>
  <si>
    <t>E 2.05</t>
  </si>
  <si>
    <t>E 2.06</t>
  </si>
  <si>
    <t>E 2.07</t>
  </si>
  <si>
    <t>E 2.08</t>
  </si>
  <si>
    <t>E 2.09</t>
  </si>
  <si>
    <t>E 3.01</t>
  </si>
  <si>
    <t>E 3.01.01</t>
  </si>
  <si>
    <t>E 3.01.02</t>
  </si>
  <si>
    <t>E 3.02</t>
  </si>
  <si>
    <t>E 3.02.01</t>
  </si>
  <si>
    <t>E 3.02.02</t>
  </si>
  <si>
    <t>E 3.02.03</t>
  </si>
  <si>
    <t>E 3.03</t>
  </si>
  <si>
    <t>E 3.04</t>
  </si>
  <si>
    <t>E 4.01</t>
  </si>
  <si>
    <t>E 4.02</t>
  </si>
  <si>
    <t>E 5.01</t>
  </si>
  <si>
    <t>E 5.02</t>
  </si>
  <si>
    <t>E 5.03</t>
  </si>
  <si>
    <t>E 5.04</t>
  </si>
  <si>
    <t>W 1.01</t>
  </si>
  <si>
    <t>W 1.02</t>
  </si>
  <si>
    <t>W 1.03</t>
  </si>
  <si>
    <t>W 2.01</t>
  </si>
  <si>
    <t>W 2.02</t>
  </si>
  <si>
    <t>W 2.03</t>
  </si>
  <si>
    <t>W 2.04</t>
  </si>
  <si>
    <t>W 3.01</t>
  </si>
  <si>
    <t>W 3.02</t>
  </si>
  <si>
    <t>W 3.03</t>
  </si>
  <si>
    <t>W 4.01</t>
  </si>
  <si>
    <t>W 4.02</t>
  </si>
  <si>
    <t>W 4.03</t>
  </si>
  <si>
    <t>W 4.04</t>
  </si>
  <si>
    <t>W 5.01</t>
  </si>
  <si>
    <t>W 5.02</t>
  </si>
  <si>
    <t>W 6.01</t>
  </si>
  <si>
    <t>S 1.01</t>
  </si>
  <si>
    <t>S 1.02</t>
  </si>
  <si>
    <t>S 1.03</t>
  </si>
  <si>
    <t>S 1.04</t>
  </si>
  <si>
    <t>S 1.05</t>
  </si>
  <si>
    <t>S 1.06</t>
  </si>
  <si>
    <t>S 1.07</t>
  </si>
  <si>
    <t>S 1.08</t>
  </si>
  <si>
    <t>S 2.01</t>
  </si>
  <si>
    <t>S 2.02</t>
  </si>
  <si>
    <t>S 2.03</t>
  </si>
  <si>
    <t>S 3.01</t>
  </si>
  <si>
    <t>S 3.02</t>
  </si>
  <si>
    <t>S 3.03</t>
  </si>
  <si>
    <t>S 3.04</t>
  </si>
  <si>
    <t>S 4.01</t>
  </si>
  <si>
    <t>S 4.02</t>
  </si>
  <si>
    <t>S 4.03</t>
  </si>
  <si>
    <t>S 4.04</t>
  </si>
  <si>
    <t>S 5.01</t>
  </si>
  <si>
    <t>S 6.01</t>
  </si>
  <si>
    <t>S 6.02</t>
  </si>
  <si>
    <t>S 6.03</t>
  </si>
  <si>
    <t>S 6.04</t>
  </si>
  <si>
    <t>S 6.05</t>
  </si>
  <si>
    <t>S 6.06</t>
  </si>
  <si>
    <t>H 1.01</t>
  </si>
  <si>
    <t>H 1.01.01</t>
  </si>
  <si>
    <t>H 1.01.02</t>
  </si>
  <si>
    <t>H 1.01.03</t>
  </si>
  <si>
    <t>H 1.02</t>
  </si>
  <si>
    <t>H 1.03</t>
  </si>
  <si>
    <t>H 1.04</t>
  </si>
  <si>
    <t>H 1.04.01</t>
  </si>
  <si>
    <t>H 1.04.02</t>
  </si>
  <si>
    <t>H 1.05</t>
  </si>
  <si>
    <t>H 1.05.01</t>
  </si>
  <si>
    <t>H 1.05.02</t>
  </si>
  <si>
    <t>H 1.06</t>
  </si>
  <si>
    <t>H 1.07</t>
  </si>
  <si>
    <t>H 1.08</t>
  </si>
  <si>
    <t>H 1.09</t>
  </si>
  <si>
    <t>H 1.010</t>
  </si>
  <si>
    <t>H 1.011</t>
  </si>
  <si>
    <t>H 2.01</t>
  </si>
  <si>
    <t>H 2.02</t>
  </si>
  <si>
    <t>H 2.03</t>
  </si>
  <si>
    <t>H 2.03.01</t>
  </si>
  <si>
    <t>H 2.03.02</t>
  </si>
  <si>
    <t>H 2.03.03</t>
  </si>
  <si>
    <t>H 2.03.04</t>
  </si>
  <si>
    <t>H 2.04</t>
  </si>
  <si>
    <t>H 2.05</t>
  </si>
  <si>
    <t>H 3.01</t>
  </si>
  <si>
    <t>H 3.02</t>
  </si>
  <si>
    <t>H 3.02.01</t>
  </si>
  <si>
    <t>H 3.02.02</t>
  </si>
  <si>
    <t>H 3.03</t>
  </si>
  <si>
    <t>H 4.01</t>
  </si>
  <si>
    <t>H 4.02</t>
  </si>
  <si>
    <t>H 4.03</t>
  </si>
  <si>
    <t>H 4.04</t>
  </si>
  <si>
    <t>H 4.05</t>
  </si>
  <si>
    <t>H 4.06</t>
  </si>
  <si>
    <t>H 4.06.01</t>
  </si>
  <si>
    <t>H 4.06.02</t>
  </si>
  <si>
    <t>H 4.07</t>
  </si>
  <si>
    <t>H 4.08</t>
  </si>
  <si>
    <t>H 5.01</t>
  </si>
  <si>
    <t>H 5.01.01</t>
  </si>
  <si>
    <t>H 5.01.02</t>
  </si>
  <si>
    <t>H 5.02</t>
  </si>
  <si>
    <t>M 1.01</t>
  </si>
  <si>
    <t>M 1.02</t>
  </si>
  <si>
    <t>M 1.03</t>
  </si>
  <si>
    <t>M 1.04</t>
  </si>
  <si>
    <t>M 1.05</t>
  </si>
  <si>
    <t>M 1.06</t>
  </si>
  <si>
    <t>M 1.07</t>
  </si>
  <si>
    <t>M 1.08</t>
  </si>
  <si>
    <t>M 2.01</t>
  </si>
  <si>
    <t>M 2.02</t>
  </si>
  <si>
    <t>M 2.03</t>
  </si>
  <si>
    <t>M 3.01</t>
  </si>
  <si>
    <t>M 3.02</t>
  </si>
  <si>
    <t>DMD 1.01</t>
  </si>
  <si>
    <t>DMD 1.02</t>
  </si>
  <si>
    <t>DMD 1.03</t>
  </si>
  <si>
    <t>DMD 1.04</t>
  </si>
  <si>
    <t>DMD 1.05</t>
  </si>
  <si>
    <t>DMD 2.01</t>
  </si>
  <si>
    <t>DMD 2.02</t>
  </si>
  <si>
    <t>DMD 2.03</t>
  </si>
  <si>
    <t>DMD 2.04</t>
  </si>
  <si>
    <t>DMD 2.05</t>
  </si>
  <si>
    <t>7) If this Excel file is altered in any way, the application will not be accepted.  Altered files will be returned unprocessed.</t>
  </si>
  <si>
    <t xml:space="preserve">6) Documentation must be submitted to support every claimed credit.  </t>
  </si>
  <si>
    <t xml:space="preserve">FGBC </t>
  </si>
  <si>
    <t>Florida Green Building Coalition (FGBC):</t>
  </si>
  <si>
    <t xml:space="preserve">Provide a minimum of 6 examples of 3D renderings and conflict reports, Meeting minutes discussing conflict resolution may be submitted in lieu of conflict reports.  </t>
  </si>
  <si>
    <t xml:space="preserve">Submit a narrative explaining the OPR for the project clearly indicating the minimum project goals for each of the FGBC categories.  </t>
  </si>
  <si>
    <t>The design team must submit a narrative that explains how the design decisions support the Owner project requirements.  The BOD must include a description from the design team as to how each of the FGBC category specific owner goals will be achieved.</t>
  </si>
  <si>
    <t xml:space="preserve">A copy of the Florida Energy Code calculations and input summary.  Note the following inputs into the Energy Code calculations will be verified with the field installed design/equipment.  The lighting, wall construct and insulation, window solar heat gain coefficient and u-factors, roof construct and insulation, system types and efficiencies, water heaters and exterior lighting.   </t>
  </si>
  <si>
    <t>Copy of the lighting package approved submittal, cut sheet identifying sensor types(s) and photo of installed sensors.</t>
  </si>
  <si>
    <t>Piping carrying liquid with temperatures greater than 105°F must have a minimum of 1” of insulation. Pipes over 1.5” in diameter must have a minimum of 1.5” of insulation. Extent and location to be determined by ASHRAE 90.1-2007 Section 7.4.3 or local code.  All pipes greater than 3/4" in diameter conveying hot water must be insulated.</t>
  </si>
  <si>
    <t>Seal all duct connections with mastic.  This includes rigid duct connections to air handlers AND flex duct connections to junction boxes and supply vents.</t>
  </si>
  <si>
    <r>
      <t>Photos of installed ducts and air handlers with mastic</t>
    </r>
    <r>
      <rPr>
        <sz val="11"/>
        <color theme="1"/>
        <rFont val="Calibri"/>
        <family val="2"/>
        <scheme val="minor"/>
      </rPr>
      <t xml:space="preserve">.  Submit a representative number of photos (3+) from a minimum of 10 units. </t>
    </r>
  </si>
  <si>
    <t>Duct blaster testing form as referenced in Fl. Code R402.4.1.2</t>
  </si>
  <si>
    <t xml:space="preserve">Submit a copy of the CxA signed contract (black out fees), OPR, BOD, Commissioning Plan and Commissioning Report. The commissioning Plan should include an overview of the commissioning process, a list of systems and features, the commissioning participants and their roles, a communication and management plan, an outline of the scope of commissioning tasks, and a schedule.  Where possible, include copies of the completed start up checklists.  The commissioning report should contain the analysis of whether each commissioned system or component meets the design intent, specifications, was properly installed, passed the functional performance tests, was properly documented in the O&amp;M manuals, and was covered in the operator training.  </t>
  </si>
  <si>
    <t>Submit all documentation for Basic Commissioning and a copy of the list of recommendations provided to the owner and design team during the Design Document review.</t>
  </si>
  <si>
    <t xml:space="preserve">  Thermal Bypass Inspections</t>
  </si>
  <si>
    <t>A thermal enclosure checklist along with a summary of deficiencies, photos, corrective actions and corrected photos.</t>
  </si>
  <si>
    <t xml:space="preserve"> Ductwork Smoke Testing for leakage</t>
  </si>
  <si>
    <t>Perform smoke testing of HVAC ductwork at rough for two units per floor (1 exterior and 1 interior unit) and submit ductwork smoke leakage test form (see RHC smoke testing template for a sample of the required form) showing areas of leakage and corrections made. Submit sample photos of before and after repairs.</t>
  </si>
  <si>
    <t>Photos of duct testing in progress and a summary report of findings and corrections.</t>
  </si>
  <si>
    <t>Test the duct leakage using the RESNET approved sampling protocol: test 1st 7 units, if all 7 units achieve Qn total of .08 or less go on to the next seven units. If any further sampling of 1 out 7 does not achieve the above Qn then every unit in that batch of seven must be tested.  (For example, : 100 unit project would require a minimum of 20 successful Duct Blaster tests to capture these 4 points.)  Alternately Perform Duct Blaster test for one complete floor and upon achieving the above noted Qn, 2 points may be awarded.</t>
  </si>
  <si>
    <t>Post-construction, multi-point blower door testing of units must be tested by a RESNET or BPI energy rater following the RESNET sampling protocol for the entire project.  Alternatively perform blower door testing on two complete floors to establish the worst ACH50.</t>
  </si>
  <si>
    <t>Approved blower door testing form as referenced in Fl. Code R402.4.1.2</t>
  </si>
  <si>
    <t xml:space="preserve">  Blower Door Test Units  
5 points for ACH50 &lt; 5 
4 points for ACH50 &lt; 6 
3 points for ACH50 &lt; 7 
2 points for testing 2 floors</t>
  </si>
  <si>
    <t>Complete Testing and Balancing in All Residential Units</t>
  </si>
  <si>
    <t>No Permanent in-Ground Irrigation System</t>
  </si>
  <si>
    <t>Water Certifications</t>
  </si>
  <si>
    <t>W 6.02</t>
  </si>
  <si>
    <t>Florida Friendly Landscape Recognition</t>
  </si>
  <si>
    <t>Copy of WaterStar Certification</t>
  </si>
  <si>
    <t>Access to Basic Services  (Connectivity) 
1 point awarded for each 3 unique services with a max of 5 pts.</t>
  </si>
  <si>
    <t>Exceed minimum zoning requirements for open space by 25%.    Stormwater retention/detention areas may be included in the open space calculations if they are specifically designed for dual use/function, for example, recreation areas that function as dry detention may be included in the calculation.</t>
  </si>
  <si>
    <t>Incorporate lifts, elevators or valet parking to reduce the structure required to support the parking demands of the high rise.  Earn 1 point if a minimum of 10% of the total parking spaces provided are stack parking, elevators, or lifts.  Earn 2 points for 20% and 3 points for 30%.   Three points are also available if the project has 100% valet parking.</t>
  </si>
  <si>
    <t xml:space="preserve">Provide preferred parking and or accommodations based on the requirements listed below, for alternative fuel, hybrid, high capacity or electrical vehicle.  Points are available based on the percentage of preferred parking and type of accommodations installed.  </t>
  </si>
  <si>
    <t>Use ENERGY STAR Roof-compliant, high-reflectance AND high emissivity roofing (for low slope roofs: initial reflectance of at least 0.65 and three-year-aged reflectance of at least 0.5 when tested in accordance with ASTM E903 and emissivity of at least 0.9 when tested in accordance with ASTM 408; for steep slope roofs: initial reflectance of at least 0.25 and three-year-aged reflectance of at least 0.15 when tested in accordance with ASTM E903 and emissivity of at least 0.9 when tested in accordance with ASTM 408) for a minimum of 20% of the roof surface (alternatively roof materials may have a LRV ≥ 50); OR Install a “green” (vegetated) roof for at least 20% of the roof area. Combinations of high albedo and vegetated roof can be used providing they collectively cover at least 20% of the roof area.</t>
  </si>
  <si>
    <t>Building, Amenity Desk, and Site Lighting are Dark Sky Compliant</t>
  </si>
  <si>
    <t>No smoking allowed in the common areas of the building and only in outside designated areas that are located 25 feet or more away from all doors, operable windows, HVAC equipment, and fresh air intakes.  If the building is non-smoking a minimum of one No Smoking sign must be placed at the front entrance of the building and at outside common areas.  If Smoking is allowed at a designated area, signage must be placed indicating as such and accommodations must be in place for proper cigarette butt disposal</t>
  </si>
  <si>
    <t>Provide floor assembly with STC or Impact Insulation Class (IIC) of 50 or greater.</t>
  </si>
  <si>
    <t>Floor Assembly</t>
  </si>
  <si>
    <t>Incorporate recycled materials (based on materials cost). Use materials with recycled content such that post-consumer and/or post-industrial recycled content constitutes a minimum of 5% of the total project cost.  Earn one additional point for each additional 5% of recycled content materials.  The value of the recycled content portion of a material or furnishing shall be determined by dividing the weight of recycled content in the item by the total weight of all material in the item, then multiplying the resulting percentage by the total value of the item.  Note pre-consumer waste may only be counted in this credit if it can be substantiated that the pre-consumer materials would otherwise have entered the waste stream.   Mechanical and electrical components shall not be included in this calculation. Recycled content materials shall be defined in accordance with the Federal Trade Commission document, Green Guides, available at:   https://www.ftc.gov/enforcement/rules/rulemaking-regulatory-reform-proceedings/green-guides.</t>
  </si>
  <si>
    <r>
      <t xml:space="preserve">   </t>
    </r>
    <r>
      <rPr>
        <sz val="10"/>
        <rFont val="Calibri"/>
        <family val="2"/>
      </rPr>
      <t>≥ 91</t>
    </r>
  </si>
  <si>
    <t xml:space="preserve"> Total % Discount Rate (5% or 10%) Refer to "Instructions" tab for Application Discounts</t>
  </si>
  <si>
    <t>Member Discounts</t>
  </si>
  <si>
    <t>Amount paid with initial project registration</t>
  </si>
  <si>
    <t>SPLIT DESIGN AND REVIEW</t>
  </si>
  <si>
    <t>EXPEDITED REVIEW</t>
  </si>
  <si>
    <t>The FGBC offers an Expedited Review process for an additional $2,500 fee. FGBC would guarantee an “initial” review within 10 business days of receipt of a complete application package, and a subsequent review within 5 business days after receipt of a project’s response to an RFI (Request for Additional Information) from the Project Evaluator. The subsequent review times will ultimately be dependent upon how quickly the Designated Professional responds to any RFI from the Project Evaluator.</t>
  </si>
  <si>
    <t>INN 01</t>
  </si>
  <si>
    <t>INN 02</t>
  </si>
  <si>
    <t>INN 03</t>
  </si>
  <si>
    <t>INN 04</t>
  </si>
  <si>
    <t>INN 05</t>
  </si>
  <si>
    <t>Please Enter Brief Name of Innovative Credit</t>
  </si>
  <si>
    <t>Please Enter Environmental Benefit of the proposed Innovative Credit</t>
  </si>
  <si>
    <t>Please describe the documntation submitted supporting the innovative credit request</t>
  </si>
  <si>
    <t>Total Submitted</t>
  </si>
  <si>
    <t>Submitted</t>
  </si>
  <si>
    <t>Innovation</t>
  </si>
  <si>
    <t>INNOVATION</t>
  </si>
  <si>
    <t>Systems shall be designed to monitor carbon dioxide (CO2) within the building and activate a system w/ corrective action plan such that mechanical air conditioning system can introduce treated fresh air as needed.</t>
  </si>
  <si>
    <t>Systems shall be designed to monitor carbon dioxide (CO2) within the building and activate a system with corrective action plan such that mechanical air conditioning system can introduce treated fresh air as needed.</t>
  </si>
  <si>
    <t>Indoor Environmental Quality shall be protected during construction according to SMACNA guidelines.</t>
  </si>
  <si>
    <t>Covered path from parking to the main entrance or a Porte cochere at the main entrance.</t>
  </si>
  <si>
    <t>One point is also available for use of a sealed combustion water heater, or use of an electric water heating system.</t>
  </si>
  <si>
    <t>One point is available for use of a sealed combustion furnace, or use of an electric heating system, such as a heat pump.</t>
  </si>
  <si>
    <t xml:space="preserve">A minimum of 15% of the units in the building must comply with the following requirements:  
• Ample clear floor space (5 x 5 foot turning radius) to ensure maneuverability at lavatories, toilets, and tubs/showers
• The bathroom walls must be reinforced for grab bars that are installed at commode, tub, and shower (FGBC recommends following the ADAAG for height and size specifications).
• 32 inch minimum door width; 36 inches preferred
• 24 inch space on latch side of doors or automatic door opener
• Light switches a maximum height of 48" from the floor to the top of the switch
• Electrical outlets a minimum of 15" from the floor to the bottom of the outlet
• Lever handles on doors or doors without latches
• Rocker or touch switches
AND
Include at least one of the following options:
• Standard tub with a fold-up seat
• Tub with a transfer seat
• Whirlpool tub
• 3 x 3 foot transfer shower
• 5 x 5 foot roll-in shower
</t>
  </si>
  <si>
    <t>All duct register boxes, supply plenums, range hood, the bath exhaust fans (housing or fan) and liner boxes are sealed off with cardboard, rigid duct board, or other suitable method directly following mechanical rough in.  The temporary tape used to seal the registers during a smoke test does not comply. Ducts must remain sealed until HVAC system start-up.  This step prevents construction dust and pollutants from accumulating in the duct system and being released into the air when the system is turned on. If interior finish work (painting, etc.) continues after HVAC start up, ducts must be re-sealed until work is complete</t>
  </si>
  <si>
    <t xml:space="preserve">Test and remediate building prior to occupancy using procedure consistent with the United States Environmental Protection Agency’s current Protocol for Environmental Requirements, Baseline IAQ and Materials, for the Research Triangle Park Campus, Section 01445. </t>
  </si>
  <si>
    <t>All adhesives and sealants shall be low Volatile Organic Compound (VOC) and meet the VOC limits below that were established by the South Coast Air Quality Management District (SCAQMD) Rule #1168 AND all sealants used as fillers must meet or exceed the requirements of the Bay Area Air Quality Management District Regulation 8, Rule 51.</t>
  </si>
  <si>
    <t>All carpet and carpet products shall meet the Carpet &amp; Rug Institute Green Label Certification Program.</t>
  </si>
  <si>
    <t>All Insulation products will be free of formaldehyde.</t>
  </si>
  <si>
    <t>If carpet is installed in common areas, carpet tiles must be used. All carpet and carpet products shall meet the Carpet &amp; Rug Institute Green Label Certification Program.</t>
  </si>
  <si>
    <t>Owner shall maintain or contract a cleaning service to maintain the property using only non-toxic cleaning supplies in the regular maintenance of the building. A list of approved supplies must be posted in janitor closets and in common areas such as break rooms and restrooms.  Non-Toxic is defined as having a zero Health Hazard rating on the product’s Material Safety Data Sheet (MSDS) and listed as “non-toxic” for Acute Toxicity under “Section V - Health Information” on the MSDS.  Alternatively the products may be approved by the EPA's Design for Environment program or Green Seal.</t>
  </si>
  <si>
    <t xml:space="preserve">Install  and use a pool sanitation system that reduces the use of chlorine.   </t>
  </si>
  <si>
    <t xml:space="preserve">1. Prohibit smoking within living units. The prohibition must be communicated in building rental/lease agreements or condo/coop association covenants and restrictions, and provisions for enforcement must be included. 
2. Prohibit smoking in all common areas of the building. The prohibition must be communicated in building rental/lease agreements or condo/coop association covenants and restrictions, and provisions for enforcement must be included.
3. Any exterior designated smoking areas must be located at least 25 feet away from all entries, outdoor air intakes, and operable windows.
 </t>
  </si>
  <si>
    <t xml:space="preserve">Work with a skilled pest control professional to develop an Integrated Pest Management Plan that addresses the following four items:  
• Monitoring and prevention of pest populations.
• Application of pesticides only “as needed” after prevention and physical controls have been implemented.
• Selecting the least hazardous pesticides for control of targeted pests.
• Precision targeting of pesticides to areas not contacted or accessible to the occupants
• Provide information to homeowners on non toxic pest management practices.  </t>
  </si>
  <si>
    <t>Site plan indicating designated smoking area.</t>
  </si>
  <si>
    <t>Provide copy of the specifications indicating use of SMACNA guidelines and letter from the contractor signed both by the project manager and field superintendent indicating they have implemented the SMACNA guidelines.</t>
  </si>
  <si>
    <t>Provide a copy of the dimensioned plan indicating the covered entrance and the square footage of the entrance cover.</t>
  </si>
  <si>
    <t xml:space="preserve">Cut sheet of air filter system.  </t>
  </si>
  <si>
    <t xml:space="preserve">Letter from the mechanical engineer and cut sheet of dehumidification equipment.  </t>
  </si>
  <si>
    <t xml:space="preserve">Provide cut sheets for the wall assembly and fenestration indicating the STC ratings.  </t>
  </si>
  <si>
    <t xml:space="preserve">Provide cut sheets for the fenestration indicating the STC ratings.  </t>
  </si>
  <si>
    <t>Copy of the IAQ testing results indicating that the maximum chemical contaminant concentration requirements are not exceeded.</t>
  </si>
  <si>
    <t>Contractor shall maintain all Material Safety Data Sheet (MSDS) highlighting the stated VOC emissions for each paint and coating used in the building.</t>
  </si>
  <si>
    <t>Contractor shall maintain all Material Safety Data Sheet (MSDS) highlighting the stated VOC emissions for each adhesive and sealant used in the building.</t>
  </si>
  <si>
    <t>Provide carpet cut sheets or the VOC limits for each carpet product used in the building.</t>
  </si>
  <si>
    <t>Provide a manufacturers catalog cut sheet for each composite wood or agrifiber product used in the building indicating that the bonding agent used in each product contains no added urea-formaldehyde.</t>
  </si>
  <si>
    <t>Cut sheets of flooring selections.</t>
  </si>
  <si>
    <t xml:space="preserve">Provide a copy of the pest management plan including identification of the pests and monitor process, action thresholds, prevention activities, and control mechanisms.  </t>
  </si>
  <si>
    <t xml:space="preserve">System installed to control building humidity such as a desiccant system, enthalpy wheel, heat pipes, or dual path system.  The dehumidification system shall be centrally located and permanent servicing the common areas and individual units of the building.  </t>
  </si>
  <si>
    <t>Home equipped with a range hood vented to the exterior of the building. Non-vented or ductless range hoods are not eligible for the point. Hood ducting must be of building code-approved materials and completely sealed to prevent leakage. Exterior of vent must also contain building code approved termination cover.</t>
  </si>
  <si>
    <t>Provide natural day lighting to 50% of interior spaces.  Achieve a minimum Daylight Factor (the ratio between the measured interior and exterior light levels in lumens) of 2% for a minimum of 25% of the occupied spaces of the building.  (Note: Occupied Space refers to all areas except hallways, bathrooms, laundry rooms and closets.)</t>
  </si>
  <si>
    <t xml:space="preserve">Provide views to vision glazing for 75% of all occupants.  Occupants must have line of sight from occupied spaces to the exterior.  (Note: Occupied Space refers to all areas except hallways, bathrooms, laundry rooms and closets.)   </t>
  </si>
  <si>
    <t xml:space="preserve"> 2-5</t>
  </si>
  <si>
    <t>Lighting Power Density</t>
  </si>
  <si>
    <t xml:space="preserve">Earn one point for each 25% of the building amenity space and common area square footage that include areas with occupancy sensors.  Occupancy sensors shall be equipped to automatically turn lighting off within 15 minutes of all occupants leaving a space and allow "manual off" control.  In addition, all occupancy sensor controls shall be either "manual on" or use bi-level switching coupled with manual-on control ("automatic on" programmed to a low light level combined with multi-level circuitry and "manual on" switching for higher lighting levels).  Where occupancy sensors and daylighting sensors are utilized, the occupancy sensor shall work in conjunction with the daylighting controls.   </t>
  </si>
  <si>
    <t>W 5.03</t>
  </si>
  <si>
    <t xml:space="preserve">Meet the WaterStar™ or WaterSense certification program requirements.  </t>
  </si>
  <si>
    <t>Obtain Florida Friendly Landscaping™ Program New Construction Certification</t>
  </si>
  <si>
    <t xml:space="preserve">Complete the Materials Spreadsheet in the checklist.  Provide approved submittals for materials and documentation of the products recycled content.  </t>
  </si>
  <si>
    <t>Incorporate rapidly renewable (plant to harvest cycle &lt;10 years) for 3% of the total value of all building materials and products used in the project.  Earn one additional point for each 2% of additional rapidly renewable materials such as bamboo flooring, wool carpets, straw board, cotton batt insulation, linoleum flooring, poplar OSB, and sunflower seed board and wheatgrass cabinetry qualify for this credit.</t>
  </si>
  <si>
    <r>
      <t>Wood products are FSC, SFI or CSA certified. Use a minimum of 50% certified of wood-based materials and products, for wood building components including, but not limited to, structural framing and general dimensional framing, flooring, finishes, furnishings and non-rented temporary construction applications such as bracing, concrete form work and pedestrian barriers. Earn one additional point for each 25% additional certified wood used on the project.</t>
    </r>
    <r>
      <rPr>
        <sz val="11"/>
        <color rgb="FF008000"/>
        <rFont val="Calibri"/>
        <family val="2"/>
        <scheme val="minor"/>
      </rPr>
      <t xml:space="preserve"> </t>
    </r>
  </si>
  <si>
    <t xml:space="preserve">Submit a copy of the wood certification, approved submittal and the calculations showing percentage of certified wood used in the construction of the project.  </t>
  </si>
  <si>
    <t xml:space="preserve">Complete the Materials Spreadsheet in the checklist.  Provide approved submittals for materials and documentation of the products biobased content.  </t>
  </si>
  <si>
    <t>Complete the Materials Spreadsheet in the checklist.  Provide approved submittals for materials and documentation of the products origination.</t>
  </si>
  <si>
    <t>Light colored interior finishes
1 point:  light colored walls/ceiling in main living
2 point:  light colored walls in bedrooms</t>
  </si>
  <si>
    <t>Green Power
   1 point:   50% for 1 year
   2 points: 100% for 1 year
   3 points: 100% for 2 years
Earn 1 bonus point for Certified Green Power which is provided by renewable generation in Florida.</t>
  </si>
  <si>
    <t xml:space="preserve">Low Flow Lavatory Faucets in units
2 points  all lavatory faucets are ≤ 1.5 gpm 
3 points  all lavatory faucets are ≤ 0.5 gpm
1 Bonus point is available if all of the lavatory faucets installed in the common areas are ≤ 1.5 gpm or Motion Sensor self closing faucet (0.25 gal/metering cycle Max)
 </t>
  </si>
  <si>
    <t xml:space="preserve">Site is located within 1/2 mile of an existing or funded rail node OR within 1/4 of mile safe and walkable access to mass transit of at least 1 active bus stop, trolley or ride share (this can be measured as the crow flies).
2 Points:  1 route within ¼ mile
 3 Points:  2-4 routes within ¼ mile
 4 Points: 5+ routes within ¼ mile
</t>
  </si>
  <si>
    <t xml:space="preserve">Include a printed copy of the Final Application Form. </t>
  </si>
  <si>
    <t>Alternative Fuel Refueling Stations   
1 - 4 Points      
1 point:  3% of the total parking spaces provided are designated for alternative fuel, hybrid, high capacity or electrical vehicle
 1 point:  10% of the total parking spaces are designed and constructed to include conduit and dedicated electrical capacity that will allow for non invasive installation of electric chargers at a future date. 
2 points:  1.5% of the total parking spaces provided are designated for electrical vehicle charging.  Provide a minimum of one 220 volt 40 Amp outlet at each parking space.
3 points:  3% of the total parking spaces provided are designated for electrical vehicle charging.  Provide a minimum of one 220 volt 40 Amp outlet at each parking space.</t>
  </si>
  <si>
    <t>Alternative Stormwater Detention:  Rain Gardens, Infiltration Trenches, Rainwater Harvesting, and Injection Wells.
1 point:  50% of stormwater collected using LID
2 points:  75% of stormwater collected using LID
3 points:  100% of stormwater collected using LID</t>
  </si>
  <si>
    <t>Install a minimum of 80% of the non-structural exterior walls must be Autoclaved Aerated Concrete (AAC), Insulated Concrete Forms (ICF), or Structural Insulated Panels (SIPs) or a combination thereof.</t>
  </si>
  <si>
    <t>look at homes for more credits that might translate over</t>
  </si>
  <si>
    <r>
      <t>To qualify for this credit, a minimum of  20% of the exterior wall surface area minus the glazing must have a LRV &gt; 60 for stucco and painted all finishes, a SRI ≥</t>
    </r>
    <r>
      <rPr>
        <sz val="7.7"/>
        <rFont val="Calibri"/>
        <family val="2"/>
      </rPr>
      <t xml:space="preserve"> </t>
    </r>
    <r>
      <rPr>
        <sz val="11"/>
        <rFont val="Calibri"/>
        <family val="2"/>
      </rPr>
      <t xml:space="preserve">29 for metal and vinyl.  Natural and man made stone products must be light in color and comparable to LRV &gt; 60 paint.  </t>
    </r>
  </si>
  <si>
    <t>H 2.03.05</t>
  </si>
  <si>
    <t xml:space="preserve"> Effective: January 1, 2022
Required:  January 1, 2023</t>
  </si>
  <si>
    <t>Upload the completed Excel file containing the Final Application and Checklist, along with all supporting documents to BuilderTrend.</t>
  </si>
  <si>
    <t>https://buildertrend.net</t>
  </si>
  <si>
    <t>222 2nd Street, North</t>
  </si>
  <si>
    <t>Design Team, Owner and Project Team Decision Makers must participate in a Green Building Design Charrette conducted by an FGBC Designated Professional.  The team must review the FGBC High Rise Residential Building Standard Checklist and identify credit of interest for the project.  The training must be project specific; general green education courses do not comply.</t>
  </si>
  <si>
    <t xml:space="preserve">Provide documentation of design charrette, virtual or in person, such as a copy of the meeting agenda, outline of notes, dated sign in sheet and or screen captures of the virtual attendees.  Provide a copy of the FGBC Checklist that resulted from the Charrette.  </t>
  </si>
  <si>
    <t xml:space="preserve">Provide training content documentation, means of training and a dated sign-in sheet.   </t>
  </si>
  <si>
    <t>FGBC Designated Professional in coordination with the General Contractor and Owner shall document the cost impact of the energy and water credits.  Earn 1 point for each energy or water credit Cost-Benefit Analysis.  Analysis shall include a minimum of two building alternatives considered to achieve the credit, the cost associated with each alternative and calculated annual kWh, gallons of water, and cost savings.</t>
  </si>
  <si>
    <t>The project must submit a copy of the FGBC Checklist identifying the credit(s) analysis.  Include assumptions regarding interest rates, life cycle of the materials, and any other assumptions made for the analysis. A short narrative must accompany each credit explaining the options reviewed, environmental benefits, and reasoning for final selection for inclusion in the project.</t>
  </si>
  <si>
    <t>Energy Performance improvement 
2 point for each percent lower than code</t>
  </si>
  <si>
    <t>PM 5</t>
  </si>
  <si>
    <t xml:space="preserve">Set aside a minimum of 5% of the units for 80% and or 60% AMI affordable housing.  </t>
  </si>
  <si>
    <t xml:space="preserve">Submit documentation of the number of total units and number of affordable units provided.  Submit AMI calculations and documentation of unit set asides.  </t>
  </si>
  <si>
    <t>Signed approved lighting submittal, photos of installed lighting and Watt per square foot calc.  Include the Energy Gauge Summit “Total Building Performance Method for Commercial Buildings” full report, including all input and output reports with lighting power densities (Form 506-2010) or its equivalent, signed by lighting designer or MEP.</t>
  </si>
  <si>
    <t>Install Energy Star qualified Refrigerators in:
2 points:  Each residential unit
1 point:  All amenity and common areas
1 point:  All Back of House Operations</t>
  </si>
  <si>
    <t>Install Energy Star qualified ceiling fans located in the main living area and each bedroom of each residential unit.</t>
  </si>
  <si>
    <t>incorporated into E2.01 and E2.02</t>
  </si>
  <si>
    <r>
      <t xml:space="preserve">Design and construct such that the average lighting power density for the building, which includes conditioned space and enclosed spaces defined as enclosed with doors, windows and roof (for instance, fire truck bays) and which excludes the structures exterior and parking area shall be &lt; 0.8 W/SF.  
1 point: </t>
    </r>
    <r>
      <rPr>
        <sz val="11"/>
        <color theme="1"/>
        <rFont val="Calibri (Body)"/>
      </rPr>
      <t>≤</t>
    </r>
    <r>
      <rPr>
        <sz val="11"/>
        <color theme="1"/>
        <rFont val="Calibri"/>
        <family val="2"/>
        <scheme val="minor"/>
      </rPr>
      <t xml:space="preserve"> 0.7W/SF
2 points: ≤ 0.6W/SF
3 points: ≤ 0.5W/SF
4 points: ≤ 0.4W/SF
5 points: ≤ 0.3W/SF</t>
    </r>
  </si>
  <si>
    <t xml:space="preserve">Provide signed approved submittal for exterior lighting highlighting the lumens per watt.  ALL exterior lighting other than safety and security lighting must be controlled by motion sensors, photometric sensors or timers.  </t>
  </si>
  <si>
    <t>This credit has been removed/modified and is now included in E2.03</t>
  </si>
  <si>
    <t xml:space="preserve"> Duct testing/leakage</t>
  </si>
  <si>
    <t>Advanced Irrigation Control Systems</t>
  </si>
  <si>
    <t xml:space="preserve">Irrigation uses non potable water, is metered and fee structure is based on volume used.  </t>
  </si>
  <si>
    <t xml:space="preserve">Greywater system is installed to reduce demand on potable water.  System must have a specific collection source and a dedicated use.  </t>
  </si>
  <si>
    <t>Construction drawings indicating design and location of system and calculations of quantities as needed.</t>
  </si>
  <si>
    <t>Construction drawings indicating design and location of system.</t>
  </si>
  <si>
    <t>Signed approved plumbing submittals and photo of installed low flow fixtures.</t>
  </si>
  <si>
    <t xml:space="preserve">Low Flow Shower heads in units
  1 point:    ≤ 2.0 gallons per minute (gpm)   
  2 points:  ≤ 1.75 gpm     
  3 points:  ≤  1.5 gpm
 1 Bonus point is available if all of the shower heads installed in the common areas are ≤ 2.0 gpm
 </t>
  </si>
  <si>
    <t xml:space="preserve">Low Flow Kitchen Faucets in units
  2 points:    ≤ 1.5 gallons per minute (gpm) OR WaterSense Certified  
 1 Bonus point is available if all of the kitchen faucets installed in the common areas are ≤ 2.0 gpm
 </t>
  </si>
  <si>
    <t>Project with high dwelling unit density</t>
  </si>
  <si>
    <t>Project is located within a:
  2 points:  Within an FGBC Certified Green Local Government or equivalent.
  6 points:  Within a FGBC Certified Green Land Development or equivalent.</t>
  </si>
  <si>
    <t>Site survey and Google earth map.</t>
  </si>
  <si>
    <t>Compact or Automated Parking  
1 point: ≥ 10% stacked parking
2 points:  ≥ 20% stacked parking
3 points:  ≥ 30% stacked parking
3 points: 100% Valet Parking</t>
  </si>
  <si>
    <t>H 5.01.03</t>
  </si>
  <si>
    <t>Prohibit Smoking Throughout Construction in the building and on the jobsite.</t>
  </si>
  <si>
    <t>Prohibit smoking on the jobsite and in the building during construction.  Owner and Contractor must have a formal written policy attached to project contracts prohibiting smoking.  Jobsite signage must be posted in English, Spanish and as a graphic.</t>
  </si>
  <si>
    <t>Copy of owner and contractor policy and jobsite photos</t>
  </si>
  <si>
    <t>Moved to H1.05</t>
  </si>
  <si>
    <t>ALL installed glazing is impact resistant or protected by shutters.</t>
  </si>
  <si>
    <t>DMD 1.06</t>
  </si>
  <si>
    <t xml:space="preserve">Project must utilize fire-resistant exterior wall cladding, roof covering or sub-roof, soffit and vent materials. An exterior cladding other than wood or vinyl must be used on all exterior walls. A roof covering other than asphalt shingles or wood shakes must be used on the entire roof. Roof covering fire resistance shall exceed Code requirements by a minimum of one classifications (for example, install Class “A” or Class A Assembly when Code requires Class “B”). Soffit and vent materials must be other than wood or vinyl. When these parts of the building are compromised, embers from nearby fires can enter into the attic.  
</t>
  </si>
  <si>
    <t xml:space="preserve">Flood, Slab Elevation
1 point:  FFE 12" above 100 year flood
2 points:  FFE 24" above 100 year flood
</t>
  </si>
  <si>
    <t>FFE must be above 100-year flood plain or finished grade adjacent to building, whichever is higher.  All grades around building must slope away from the foundation a minimum of 6” at  10’-0” distance.  The 100-year flood plain is determined by FEMA.</t>
  </si>
  <si>
    <t>Credit removed and incorporated into DMD1.04</t>
  </si>
  <si>
    <t xml:space="preserve">Install Water Leak Detection and Shut Off System in residential units:
   1 Point:  Leak Detection with Automatic Shut Off
   2 Points:  Leak Detection System Installed and tied to Mobile Smart Application
   3 Points:  Leak Detection AND Automatic Shut Off Systems Installed and tied to Mobile Smart Application </t>
  </si>
  <si>
    <t>Termite Prevention
2 points:  Use one of the following means of protecting the building from termites:  comprehensive termite prevention, alternative termite pretreatment or termite proof structure.</t>
  </si>
  <si>
    <t xml:space="preserve">Shelter In Place
1 points:  Provide back up power to back of house refrigeration 
3 points:  Provide an air conditioned common area of respite for a minimum of 25% of the full time building occupants.
5 points:  Provide emergency circuit to each residential unit </t>
  </si>
  <si>
    <t xml:space="preserve">Provide an area served by back up power (generator or similar) that is air conditioned for a minimum of 25% of the building full time occupants.  Provide back up power to back of house refrigeration.  Provide an emergency circuit tied to back up power in each residential unit that serves the refrigerator and a minimum of 2 duplex 110 outlets.  </t>
  </si>
  <si>
    <t>Provide powered generation needs calculation and corresponding construction details.</t>
  </si>
  <si>
    <t xml:space="preserve">Project is constructed of materials, the top 3 materials by volume, that a local recycling waste hauler has the infrastructure to successfully recycle.  </t>
  </si>
  <si>
    <t>Design a mechanical ventilation system to include improved air filtration.</t>
  </si>
  <si>
    <t>Common Areas
1 point:  Install MERV 8 Air Filters During Construction
1 point:  Install MERV 8 Air Filters Pre Occupancy
2 points:  Install MERV 13 Air Filters During Construction
2 points:  Install MERV 13 Air Filters Pre Occupancy
2 Points:  Equip air conditioning systems with UV lights</t>
  </si>
  <si>
    <t>Individual Units
1 point:  Install MERV 8 Air Filters During Construction
1 point:  Install MERV 8 Air Filters Pre Occupancy
2 points:  Install MERV 13 Air Filters During Construction
2 points:  Install MERV 13 Air Filters Pre Occupancy
2 Points:  Equip air conditioning systems with UV lights</t>
  </si>
  <si>
    <t>Copy of Notice of Intent if applicable (some sites do not require due to size).</t>
  </si>
  <si>
    <t>Build within an FGBC certified Green Local Government, Land Development or equivalent.</t>
  </si>
  <si>
    <t>Provide proof of certifications.</t>
  </si>
  <si>
    <t>Locate project with high density in areas less vulnerable to sea level rise.</t>
  </si>
  <si>
    <t>Project location and flood information.</t>
  </si>
  <si>
    <t>W 3.04</t>
  </si>
  <si>
    <t>Provide construction detail and signed approved submittal</t>
  </si>
  <si>
    <t>Copy of the irrigation design, and photos of installed irrigation, irrigation plan and management plan.</t>
  </si>
  <si>
    <t>Reclaimed Water for Irrigation
2 points: All irrigation using non potable water
1 point:  Meter on reclaimed irrigation system
1 point:  Volume-based pricing arrangement</t>
  </si>
  <si>
    <t>Construction drawings details showing reuse water supply and meter(s).  Provide fee structure from entity supplying reuse water.</t>
  </si>
  <si>
    <t xml:space="preserve">Maximize the number of cycles of concentration by using a conductivity meter to determine water replacement and blow downs.  </t>
  </si>
  <si>
    <t>Low Flow Toilets 
  Water closets in the individual units 
1 point:  All toilets ≤ 1.28 gallons per flush (gpf)
1 point:  All dual flush with one flush option ≤ 1.6gpf and one ≤ 1.1 gpf
2 points:  All dual flush (one flush option must be &lt; 1.1gpf) or single-flush toilets with ≤ 1.1 gpf
3 points:  All toilets are single flush &lt; 1.1 gpf
1 Bonus point:  All water closets in the common areas, amenity areas and back of house areas are ≤ 1.28gpf</t>
  </si>
  <si>
    <t>Copy of the testing and balancing report and the comfort balance documentation.</t>
  </si>
  <si>
    <t xml:space="preserve">Provide the mechanical equipment schedule and signed approved submittals or a stamped letter from the Mechanical Engineer declaring that the building’s new HVAC&amp;R systems do not use CFC-based refrigerants.  </t>
  </si>
  <si>
    <t xml:space="preserve">All three phase pump motors &gt; 1 horsepower that are NOT packaged as an integral component of mechanical, fire or booster pumps must be Energy Star, Variable Speed or NEMA Premium ™ , or have an efficiency &gt; 90% or greater.  </t>
  </si>
  <si>
    <t>Signed approved submittals for all applicable pumps and field photos</t>
  </si>
  <si>
    <t xml:space="preserve">Prior to 50% Construction Documents (CD's) the Design Team, Owner and Project Team Decision Makers must participate in a green project training.  This training must be specific to the FGBC Green High Rise Standard and may be offered by the FGBC or the FGBC Designated Professional for the project.   Attendees must include a participant from all disciplines currently under contract for the project. </t>
  </si>
  <si>
    <r>
      <t xml:space="preserve">1. Prohibit smoking in all common areas of the building. The prohibition </t>
    </r>
    <r>
      <rPr>
        <b/>
        <sz val="11"/>
        <rFont val="Calibri"/>
        <family val="2"/>
        <scheme val="minor"/>
      </rPr>
      <t xml:space="preserve">must be communicated in building rental/lease agreements or condo/coop association covenants and restrictions, and provisions for enforcement must be included. </t>
    </r>
    <r>
      <rPr>
        <sz val="11"/>
        <rFont val="Calibri"/>
        <family val="2"/>
        <charset val="134"/>
        <scheme val="minor"/>
      </rPr>
      <t xml:space="preserve">
2. Locate any exterior designated smoking areas, including balconies where smoking is permitted, at least 25 feet from entries, outdoor air intakes and operable windows opening to common areas.
3. Prohibit on-property smoking within 25 feet of entries, outdoor air intakes and operable windows. Provide signage to allow smoking in designated areas, prohibit smoking in designated areas or prohibit smoking on the entire property.</t>
    </r>
  </si>
  <si>
    <t xml:space="preserve">Operational staff, including facility manager, leasing agent, sales staff, or any individual that works over 20 hours a week in a capacity managing or maintaining the building must attend a green training.  This training must be specific to the FGBC Green High Rise Standard and may be offered by the FGBC or the FGBC Designated Professional for the project.  Training must include an explanation of the certification, criteria pursued/achieved, and information regarding green operation and maintenance of the building.  </t>
  </si>
  <si>
    <t>Mechanical Electrical Plumbing (MEP) Engineering Firm, Commissioning Agent or Independent inspector representing the owner works with the Architect or design team leader to verify field installed equipment meet OPR, BOD and is installed and operating correctly. Testing and verification must include at a minimum, Heating, Ventilation, Air Conditioning and Refrigeration (HVAC&amp;R) systems &amp; controls, lighting systems and controls, renewable energy systems, hot water system, and energy and water measurement devices as determined by the project engineer of record. Testing and verification shall be performed by a licensed engineer or a professional certified by the National Environmental Balancing Bureau (NEBB), the Associated Air Balance Council (AABC), or other nationally accredited organization.  For residential units, perform a comfort balance on a minimum of 1 of each unit type to verify that the CFM is consistent with the Manual D's</t>
  </si>
  <si>
    <r>
      <rPr>
        <sz val="11"/>
        <color theme="1"/>
        <rFont val="Calibri (Body)"/>
      </rPr>
      <t>Fundamental Building Systems Commissioning:  Engage a Commissioning Agent prior to the Design Development Phase of the project.  Complete the following commissioning (Cx) process activities for mechanical, electrical, plumbing, and renewable energy systems and assemblies, in accordance with ASHRAE Guideline 0-2005 and ASHRAE Guideline 1.1–2007 for HVAC&amp;R Systems, as they relate to energy, water, indoor environmental quality, and durability. 
The commissioning authority (CxA) must do the following:
• Review the OPR, BOD, and project design.
• Develop and implement a Cx plan.
• Confirm incorporation of Cx requirements into the construction documents. • Develop construction checklists.
• Develop a system test procedure.
• Verify system test execution.
• Maintain an issues and benefits log throughout the Cx process.
• Prepare a final Cx process report.
• Document all findings and recommendations and report directly to the owner throughout the
process.
Implement or have a contract in place to implement all of the following fundamental best practice commissioning procedures Commissioning includes verifying installation, functional performance testing, training and documentation for EACH of the commissioned system or components as compared to the design intent, training of owner designated O&amp;M professional and completion of the operation and maintenance manuals.</t>
    </r>
    <r>
      <rPr>
        <sz val="10"/>
        <color theme="1"/>
        <rFont val="Calibri"/>
        <family val="2"/>
        <scheme val="minor"/>
      </rPr>
      <t xml:space="preserve">
</t>
    </r>
    <r>
      <rPr>
        <sz val="9"/>
        <color theme="1"/>
        <rFont val="Calibri (Body)"/>
      </rPr>
      <t xml:space="preserve"> The minimum requirements for serving as the commissioning agent are:
1. Must have served as the commissioning agent of record on at least two (2) projects certified by a state or nationally recognized green certification program, OR   2. Participated in the commissioning of at least two (2) green certified projects and have a letter of recommendation from the project’s commissioning agent of record, OR    3. Possess one of the following designations:  a. CPMP - Commissioning Process Management Professional Certification (ASHRAE), b. CEM - Certified Energy Manager  (AEE - Association of Energy Engineers), c. PE - Professional Engineer, d. ACG Commissioning Agent  - (ACG  - AABC Commissioning Group)
The commissioning agent (CxA) be an independent party hired by the owner, reporting to the owner. If the CxA is contracted as part of the design or construction team, the CxA must have in their contract that they report directly to the owner with respect to performance verification and they must disclose any involvement with the design team to verify unbiased ability to verify OPR and BOD.</t>
    </r>
  </si>
  <si>
    <t>Advanced Building Systems Commissioning:  Complete Fundamental Commissioning and  the following commissioning process (CxP) activities for mechanical, electrical, plumbing, and renewable energy systems and assemblies in accordance with ASHRAE Guideline 0–2005 and ASHRAE Guideline 1.1–2007 for HVAC&amp;R systems, as they relate to energy, water, indoor environmental quality, and durability.  In addition to fundamental commissioning the CxA:
• Review contractor submittals.
• Verify inclusion of systems manual requirements in construction documents.
• Verify inclusion of operator and occupant training requirements in construction documents. • Verify systems manual updates and delivery.
• Verify operator and occupant training delivery and effectiveness.
• Verify seasonal testing.
• Review building operations 10 months after substantial completion.
• Develop an on-going commissioning plan.
The minimum requirements for serving as the commissioning agent for advanced commissioning are serving as the commissioning agent of record on at least two (2) projects certified by a state or nationally recognized green certification program.</t>
  </si>
  <si>
    <r>
      <t>Complete and submit the approved thermal enclosure checklist (thermal enclosure checklist may be found in t</t>
    </r>
    <r>
      <rPr>
        <sz val="11"/>
        <color theme="1"/>
        <rFont val="Calibri (Body)"/>
      </rPr>
      <t xml:space="preserve">he Application &amp; Checklist V3).  A thermal enclosure checklist must be completed for a minimum of </t>
    </r>
    <r>
      <rPr>
        <u/>
        <sz val="11"/>
        <color theme="1"/>
        <rFont val="Calibri (Body)"/>
      </rPr>
      <t>two units on each residential floor (1 exterior and 1 interior)</t>
    </r>
    <r>
      <rPr>
        <sz val="11"/>
        <color theme="1"/>
        <rFont val="Calibri (Body)"/>
      </rPr>
      <t xml:space="preserve"> of the project.  The form must be signed, dated, and supported by representative photos for each unit inspected.  Where deficiencies are noted, follow up by the project DP is required either by an affidavit or further supporting photos showing corrections.</t>
    </r>
  </si>
  <si>
    <t>If sod is installed, do not install turf in densely shaded areas (&lt;60% shade on June 21) and only use Bahia or Zoysia.</t>
  </si>
  <si>
    <t>Micro-irrigation (irrigation with a maximum application rate of 0.5 gallons per minute) used and irrigated to FGBC Standard</t>
  </si>
  <si>
    <t xml:space="preserve">Cooling Tower Water Conservation (also see W3.02 and 3.03)
    3 points:  Install conductivity meter to monitor cooling tower water chemistry to minimize  make up water needs.   </t>
  </si>
  <si>
    <t>All installed  shower heads must comply with the low flow requirements.  A maximum of 1 shower head per 15sf of shower compartment is allowed.  If there are multiple showerheads they may NOT operate simultaneously.</t>
  </si>
  <si>
    <t>High Efficiency Water-Saving Clothes Washer:  
2 Point for IWF ≤  3.2 (Front Loading), ≤  4.6 (top Loading), ≤ 4.2 (for clothes washers ≤  2.5 cubic feet) 
2 points:  Commercial clothes washers with IWF ≤  4.0</t>
  </si>
  <si>
    <t>Project FFE is a minimum of 10' NGVD</t>
  </si>
  <si>
    <t>Parking Capacity
1 point:  Provide less parking than required by the base parking ratio calculation.
1 point:  Enter into a shared parking use agreement with surrounding properties.
2 points:  Provide 5% less parking than required by the base parking ratio calculation.
3 points:  Provide 10% less parking than required by the base parking ratio calculation.</t>
  </si>
  <si>
    <t xml:space="preserve">Shade, cover or use high albedo hardscape for a minimum of 40% of the site hardscape.  For the purpose of this credit site hardscape includes roads, sidewalks, courtyards, amenity decks, and parking lots.  Areas square footage that may be included in this calculation are hardscape materials with a SRI ≥ 26, SR ≥0.28, a LRV ≥ 60, or shaded within 10 years The building footprint, i.e.. square footage of roof, is NOT considered hardscape unless used as a rooftop terrace amenity. Hardscape shaded by photovoltaic panels or other systems that are generating electricity can be included in the shade square footage calculation and are exempt from meeting the SRI ≥ 26 requirement.  </t>
  </si>
  <si>
    <t>Meet the minimum requirements of ASHRAE Standard 62.1–2010, Sections 4–7, Ventilation for Acceptable Indoor Air Quality (with errata), or a local equivalent, whichever is more stringent.  This credit shall be available for projects installing dehumidification systems.</t>
  </si>
  <si>
    <t xml:space="preserve">Project shall employ measures such as permanent walk-off grates or mats located at the building main entrance to reduce pollutant contamination of the building entrances.  Building entrance must be under cover or mats provided immediately inside the entrance and a maintenance plan must be included to maintain the integrity of the system.  Door mats must be sized , at a minimum, of the width of the door and 4 feet in the line of travel.  </t>
  </si>
  <si>
    <t xml:space="preserve">Main entrance of the building shall be covered with no less than 50 square feet of roof to protect entrance from rain.  The minimum depth of the entrance cover must be 8 feet perpendicular to the door.  </t>
  </si>
  <si>
    <t xml:space="preserve">Any room(s) containing chemicals or cleaning products for building O&amp;M is ventilated and under negative pressure with respect to the building.  The room must also have a door installed that will automatically close.  </t>
  </si>
  <si>
    <t>Provide mechanical drawings and door schedule</t>
  </si>
  <si>
    <t>Comply with ASHRAE Standard 55-2010, for thermal comfort conditions.</t>
  </si>
  <si>
    <t>Provide floor plans showing line of site for occupied areas.</t>
  </si>
  <si>
    <r>
      <t>Low-Emitting Materials/Healthy Finishes -</t>
    </r>
    <r>
      <rPr>
        <b/>
        <sz val="11"/>
        <color rgb="FFFF0000"/>
        <rFont val="Calibri (Body)"/>
      </rPr>
      <t xml:space="preserve"> APPLICABLE TO ALL MATERIALS INSIDE THE WEATHERPROOFING.  </t>
    </r>
  </si>
  <si>
    <t>All composite wood and agrifiber products will contain no added urea-formaldehyde.  All woods must comply with TSCA Title VI (which has the same limits as the California Air Resources Board (CARB) and mandatory in the US since 2017) formaldehyde emission standards.  Products containing Ultra-low-emitting formaldehyde (ULEF) are acceptable.</t>
  </si>
  <si>
    <t>The flooring installed shall be classified as hard or resilient and comply with GreenGuard,  NSF/ANSI 332 standard , Floorscore, SCS Indoor Advantage Gold, Declare, Cradle to Cradle, TCNA ANSI A138.1/Green Squared or similar health related certification.</t>
  </si>
  <si>
    <t xml:space="preserve">Provide documentation of existing recycling infrastructure and diversion rates attainable.  </t>
  </si>
  <si>
    <t>Provide a copy of the training outline and bio of the approved trainers.   If training is recorded for use by future staff provide link to training video.</t>
  </si>
  <si>
    <t xml:space="preserve">Design Team, Owner and Project Team Decision Makers, General Contractor and subcontractors currently under contract participate in an FGBC High Rise Training that addresses the overall certification standard and focuses on the credits targeted by the high rise project.  Subcontractors associated with the following activities must be trained prior to commencing work on the site:  General Contracting, MEP, HVAC, irrigation, and interior finishes.  Multiple trainings may be required to properly educate the construction team.  </t>
  </si>
  <si>
    <t>Affordable Housing
2 points:  Allocate 5% of the total units in the project to 80% AMI
3 Points:  Allocate 5% of the total units in the project to 60% AMI</t>
  </si>
  <si>
    <r>
      <t xml:space="preserve">Install Energy Star Clothes Washers in:
2 points:  Each residential unit
1 point:  All amenity and common areas (common laundry rooms)
1 point:  All Back of House Operations
For non commercial clothes washers points may also be awarded for clothes washers with an Integrated Modified Energy Factor (IMEF) </t>
    </r>
    <r>
      <rPr>
        <sz val="11"/>
        <rFont val="Symbol"/>
        <charset val="2"/>
      </rPr>
      <t>³</t>
    </r>
    <r>
      <rPr>
        <sz val="11"/>
        <rFont val="Calibri"/>
        <family val="2"/>
      </rPr>
      <t xml:space="preserve"> 2.38 (top load), IMEF </t>
    </r>
    <r>
      <rPr>
        <sz val="11"/>
        <rFont val="Symbol"/>
        <charset val="2"/>
      </rPr>
      <t>³</t>
    </r>
    <r>
      <rPr>
        <sz val="11"/>
        <rFont val="Calibri"/>
        <family val="2"/>
      </rPr>
      <t xml:space="preserve"> 2.06 (front load), IMEF </t>
    </r>
    <r>
      <rPr>
        <sz val="11"/>
        <rFont val="Symbol"/>
        <charset val="2"/>
      </rPr>
      <t>³</t>
    </r>
    <r>
      <rPr>
        <sz val="11"/>
        <rFont val="Calibri"/>
        <family val="2"/>
      </rPr>
      <t xml:space="preserve"> 2.07 (washers ≤ 2.5 cubic feet (CF)) OR if the central laundry facility is on site and includes Energy Star clothes washers.  Alternatively, points may also be awarded for commercial clothes washers with a Modified Energy Factor (MEF) </t>
    </r>
    <r>
      <rPr>
        <sz val="11"/>
        <rFont val="Symbol"/>
        <charset val="2"/>
      </rPr>
      <t>³</t>
    </r>
    <r>
      <rPr>
        <sz val="11"/>
        <rFont val="Calibri"/>
        <family val="2"/>
      </rPr>
      <t xml:space="preserve"> 2.2.</t>
    </r>
  </si>
  <si>
    <r>
      <t xml:space="preserve">Select and install exterior lighting that comply with the following:
- Parking Garage Lighting:  ≥ 113 Lumens/Watt
- Outdoor pole/arm mounted area and roadway luminaries:  ≥ 119  Lumens/Watt
- Outdoor pole/arm mounted decorative luminaries: ≥ 97 Lumens/Watt
- Outdoor wall mounted luminaries:  ≥ 108 Lumens/Watt
- Bollards:  ≥ 45 Lumens/Watt 
ALL exterior lighting other than safety and security lighting must be controlled by motion sensors, photometric sensors, or timers. </t>
    </r>
    <r>
      <rPr>
        <b/>
        <sz val="11"/>
        <color theme="1"/>
        <rFont val="Calibri"/>
        <family val="2"/>
        <scheme val="minor"/>
      </rPr>
      <t xml:space="preserve"> OR</t>
    </r>
    <r>
      <rPr>
        <sz val="11"/>
        <color theme="1"/>
        <rFont val="Calibri"/>
        <family val="2"/>
        <scheme val="minor"/>
      </rPr>
      <t xml:space="preserve"> 
Comply with the Lighting Power Allowances for Building Exteriors provided in the reference guide.            </t>
    </r>
  </si>
  <si>
    <t>All irrigation must be micro irrigation, system must include a rain sensor and controller, and the owner must be provided with the irrigation plan, management plan and instructions.</t>
  </si>
  <si>
    <t xml:space="preserve">Install rainwater harvesting collection, storage, and treatment system to reduce demand on potable water.  </t>
  </si>
  <si>
    <t>Photo of installed high efficiency clothes washer and cut sheets</t>
  </si>
  <si>
    <t>High Density project
1 point:  ≥ 30 Dwelling Units (DU) per Acre 
2 points:   ≥ 60 DU/acre
3 points:   ≥ 90 DU/acre
4 points:   ≥ 120 DU/acre</t>
  </si>
  <si>
    <t xml:space="preserve">Protect existing trees during construction of project by employing the following techniques to at least 36 inches of diameter at breast height (DBH)  (i.e. nine 4-inch trees, three 12-inch trees, etc.) per acre.  Refer to FGBC Reference Guide for all credit requirements.  </t>
  </si>
  <si>
    <t>Pursue parking reduction via waiver, variance or shared parking agreement.  Parking quantity required must be less than the base parking ratio calculation.</t>
  </si>
  <si>
    <t xml:space="preserve">Building Exterior 
</t>
  </si>
  <si>
    <t>Interior paints and coatings shall be less than 100 g/l for non-flat paint and less than 50 g/l for flat paint.  Exterior paints and coatings shall be less than 200 g/l for non-flat and less than 100 g/l for flat.  
For additional architectural coating VOC limits please refer to SCAQMD Rule 1113</t>
  </si>
  <si>
    <t>Hurricane, Impact Resistant Glazing or shutters provided for project.</t>
  </si>
  <si>
    <r>
      <t xml:space="preserve">Comprehensive termite prevention:  Provide signage in each unit indicating termite treatment provider.  Provide the building manager or HOA necessary information for re-inspection and treatment contract renewal. 
</t>
    </r>
    <r>
      <rPr>
        <sz val="9"/>
        <rFont val="Calibri (Body)"/>
      </rPr>
      <t xml:space="preserve">1.  A single slab must be poured monolithically or must have area treated for termites (conventionally or by approved alternative) before each portion of slab is poured. 
2.  After the slab has substantially cured, any penetration through the slab such as piping or conduit shall be sealed around its perimeter with an elastomeric sealer. 
3.  Any foam insulation must terminate above ground such that none of it extends below grade. 
4. The exterior cladding of the building must terminate at least 8” above grade.  
5.  All structural wood products must be treated with Borate or ACQ  OR wood must not be used .for any structural components of the building.   
6.  Rainwater conveyance must be discharged into stormwater management system or be conveyed a minimum of 3 feet away from the building foundation. 
7.  All HVAC condensate line(s) must be collected for reuse, discharged into stormwater management system or conveyed at least 3 feet away from the building.
8.  All plants and irrigation should be at least 3 feet from building. 
</t>
    </r>
    <r>
      <rPr>
        <sz val="11"/>
        <rFont val="Calibri"/>
        <family val="2"/>
        <charset val="134"/>
        <scheme val="minor"/>
      </rPr>
      <t xml:space="preserve">
</t>
    </r>
  </si>
  <si>
    <r>
      <t xml:space="preserve">Mechanical Electrical Plumbing (MEP) Engineering Firm works with the Architect or design team leader to verify field installed equipment meet OPR, BOD and is installed and operating correctly. In addition to the required prerequisite earn 2 points if Energy Star testing protocol (1 in 7) residential units are tested, verified and appropriately adjusted.  Earn 5 points if </t>
    </r>
    <r>
      <rPr>
        <b/>
        <sz val="11"/>
        <rFont val="Calibri"/>
        <family val="2"/>
        <charset val="134"/>
        <scheme val="minor"/>
      </rPr>
      <t>ALL</t>
    </r>
    <r>
      <rPr>
        <sz val="11"/>
        <rFont val="Calibri"/>
        <family val="2"/>
        <charset val="134"/>
        <scheme val="minor"/>
      </rPr>
      <t xml:space="preserve"> of the residential units shall be performed by a licensed engineer or a professional certified by the National Environmental Balancing Bureau (NEBB), the Associated Air Balance Council (AABC), or other nationally accredited organization.</t>
    </r>
  </si>
  <si>
    <t>Provide training content documentation, means of training and a dated sign-in sheet.   If training is recorded for use by future staff provide link to training video.</t>
  </si>
  <si>
    <t xml:space="preserve">Provide homeowners with “green maintenance” training that is a combination of office instructions or home walk-through with hands-on training.  This training must be specific to the FGBC Green High Rise Standard credits achieved for the project and given by the projected FGBC Designated Professional.  The Designated Professional may provide additional training to the Staff that includes a walk through so that the homeowner training can be handled by the full time building staff.  </t>
  </si>
  <si>
    <t>Install irrigation control systems that are controlled by Soil Moisture Sensors or other WaterSense Weather-Based Wi-Fi enabled Irrigation controllers at both the ground level and amenity decks with irrigation.</t>
  </si>
  <si>
    <t xml:space="preserve">Project must provide long term bike storage for a minimum of 5% of the total building occupants.  Bike parking must be covered or otherwise protected from the weather.  Ground level exterior short term bike racks are NOT included as part of the required 5%.  </t>
  </si>
  <si>
    <t>Installed exterior lighting must be fully shielded (pointing downward) to minimize skyglow, glare and light trespass.  Consider looking for lights that is rated and approved by the International Dark-Sky Association or lighting with "BUG" (Backlight, Up light and Glare) Ratings which are indicators of light trespass.</t>
  </si>
  <si>
    <t xml:space="preserve">The FGBC offers a Split Design and Construction review process.  Projects may be submitted prior to construction completion for a split review. The review will consist of prerequisites and credits that may be verified prior to construction completion. Additional project fees of $750 must be submitted with 50% of the total certification fee to initiate a split review.  </t>
  </si>
  <si>
    <t>Install Energy Star qualifying dishwashers in:  
2 points:  Each residential unit
1 point:  All amenity and common areas
1 point:  All Back of House Operations</t>
  </si>
  <si>
    <t xml:space="preserve">Install a "whole house" water sensor/shutoff system in each residential unit that detects any sign of water leakage anywhere inside the conditioned space and cuts off the main water supply to the unit.  At a minimum, sensors must be installed in the vicinity of a clothes washer and tank water heater.  Earn additional points if the leak detection system and/or shut off systems are tied to a mobile smart application. </t>
  </si>
  <si>
    <t xml:space="preserve">Greywater (15 point max)
    3 points:  Collect, treat, and use AC condensate as a supplement for potable water.  
   5 points:   Collect, treat, and use greywater from all Back of House and amenity/common area spaces to supply the water used for irrigation
  10 points:   Collect, treat, and use greywater from all residential units to supply the water used for irrigation.   
  5 points:   Collect, treat, and use greywater from all Back of House and amenity/common area spaces to supply the water used for cooling tower make up water.
  10 points:   Collect, treat, and use greywater from all residential units to supply the water used for cooling tower make up water. 
  5 points:   Collect, treat, and use greywater from all residential units to supply the water used for toilet/urinal flushing.  Collected water must supply a minimum of 25% of the water required for toilet/urinal flushing. 
  10 points: Collect, treat, and use greywater from all residential units and treated to potable standards for use throughout the building.  Collected water must provide a minimum of 25% of the building's annual water use. </t>
  </si>
  <si>
    <t>Final Score</t>
  </si>
  <si>
    <t>1-3</t>
  </si>
  <si>
    <t xml:space="preserve"> </t>
  </si>
  <si>
    <t>St. Petersburg, FL 33701</t>
  </si>
  <si>
    <t xml:space="preserve">Rainwater (10 points max)
  5 points:   Collect, treat and use rainwater to supply 50.0% of the water used for irrigation
  10 points:   Collect, treat and use rainwater to supply 100.0% of the water used for irrigation.   
  5 points:   Collect, treat and use rainwater to supply 1.0% of the annual cooling tower make up water.   
  5 points:   Collect, treat and use rainwater to supply 2.0% of the annual cooling tower make up water.  
  7 points:   Collection for toilet/urinal flushing.  Collected rainwater must supply a minimum of 25% of the water required for toilet/urinal flushing. 
  10 points: Rainwater is collected and treated to potable standards for use throughout the building.  Rainwater collected must provide a minimum of 25% of the building's annual water use. </t>
  </si>
  <si>
    <t>Site Open Space
2 points:  Increased Open Space
4 points:  Increased Shaded Open Space</t>
  </si>
  <si>
    <t xml:space="preserve"> 2-4</t>
  </si>
  <si>
    <t xml:space="preserve">NA </t>
  </si>
  <si>
    <t>Version 4:  Revised 11 11 2022</t>
  </si>
  <si>
    <t>EVALUATOR COMMENTS</t>
  </si>
  <si>
    <t>Total Project Materials Budget</t>
  </si>
  <si>
    <t xml:space="preserve">Durability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</si>
</sst>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s>
  <fonts count="137">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2"/>
      <color theme="1"/>
      <name val="Calibri"/>
      <family val="2"/>
      <charset val="136"/>
      <scheme val="minor"/>
    </font>
    <font>
      <sz val="12"/>
      <color theme="1"/>
      <name val="Calibri"/>
      <family val="2"/>
      <scheme val="minor"/>
    </font>
    <font>
      <sz val="10"/>
      <name val="Arial"/>
      <family val="2"/>
    </font>
    <font>
      <u/>
      <sz val="12"/>
      <color theme="10"/>
      <name val="Calibri"/>
      <family val="2"/>
      <scheme val="minor"/>
    </font>
    <font>
      <u/>
      <sz val="12"/>
      <color theme="11"/>
      <name val="Calibri"/>
      <family val="2"/>
      <scheme val="minor"/>
    </font>
    <font>
      <b/>
      <sz val="11"/>
      <color theme="1"/>
      <name val="Calibri"/>
      <family val="2"/>
      <charset val="134"/>
      <scheme val="minor"/>
    </font>
    <font>
      <sz val="11"/>
      <color theme="1"/>
      <name val="Calibri"/>
      <family val="2"/>
      <charset val="134"/>
      <scheme val="minor"/>
    </font>
    <font>
      <sz val="11"/>
      <name val="Calibri"/>
      <family val="2"/>
      <charset val="134"/>
      <scheme val="minor"/>
    </font>
    <font>
      <vertAlign val="subscript"/>
      <sz val="11"/>
      <name val="Calibri"/>
      <family val="2"/>
      <charset val="134"/>
      <scheme val="minor"/>
    </font>
    <font>
      <b/>
      <sz val="11"/>
      <name val="Calibri"/>
      <family val="2"/>
      <charset val="134"/>
      <scheme val="minor"/>
    </font>
    <font>
      <sz val="11"/>
      <color rgb="FF000000"/>
      <name val="Calibri"/>
      <family val="2"/>
      <charset val="134"/>
      <scheme val="minor"/>
    </font>
    <font>
      <b/>
      <sz val="14"/>
      <color theme="0"/>
      <name val="Calibri"/>
      <family val="2"/>
      <scheme val="minor"/>
    </font>
    <font>
      <sz val="11"/>
      <color theme="0"/>
      <name val="Calibri"/>
      <family val="2"/>
      <scheme val="minor"/>
    </font>
    <font>
      <b/>
      <sz val="12"/>
      <color theme="3" tint="-0.249977111117893"/>
      <name val="Calibri"/>
      <family val="2"/>
      <scheme val="minor"/>
    </font>
    <font>
      <sz val="11"/>
      <color indexed="8"/>
      <name val="Calibri"/>
      <family val="2"/>
      <scheme val="minor"/>
    </font>
    <font>
      <sz val="14"/>
      <color theme="0"/>
      <name val="Calibri"/>
      <family val="2"/>
      <scheme val="minor"/>
    </font>
    <font>
      <u/>
      <sz val="14"/>
      <color theme="1"/>
      <name val="Calibri"/>
      <family val="2"/>
      <scheme val="minor"/>
    </font>
    <font>
      <sz val="8"/>
      <name val="Calibri"/>
      <family val="2"/>
      <charset val="129"/>
      <scheme val="minor"/>
    </font>
    <font>
      <sz val="10"/>
      <name val="Calibri"/>
      <family val="2"/>
      <scheme val="minor"/>
    </font>
    <font>
      <sz val="11"/>
      <name val="Calibri"/>
      <family val="2"/>
    </font>
    <font>
      <vertAlign val="superscript"/>
      <sz val="11"/>
      <color theme="1"/>
      <name val="Calibri"/>
      <family val="2"/>
      <scheme val="minor"/>
    </font>
    <font>
      <sz val="10"/>
      <color rgb="FFFF0000"/>
      <name val="Arial"/>
      <family val="2"/>
    </font>
    <font>
      <sz val="7.7"/>
      <name val="Calibri"/>
      <family val="2"/>
    </font>
    <font>
      <b/>
      <sz val="12"/>
      <color theme="0"/>
      <name val="Calibri"/>
      <family val="2"/>
      <scheme val="minor"/>
    </font>
    <font>
      <sz val="12"/>
      <color theme="0"/>
      <name val="Calibri"/>
      <family val="2"/>
      <scheme val="minor"/>
    </font>
    <font>
      <sz val="10"/>
      <color theme="1"/>
      <name val="Calibri"/>
      <family val="2"/>
      <scheme val="minor"/>
    </font>
    <font>
      <sz val="10"/>
      <color theme="0"/>
      <name val="Calibri"/>
      <family val="2"/>
      <scheme val="minor"/>
    </font>
    <font>
      <sz val="16"/>
      <color theme="1"/>
      <name val="Calibri"/>
      <family val="2"/>
      <scheme val="minor"/>
    </font>
    <font>
      <b/>
      <sz val="16"/>
      <color theme="3" tint="-0.499984740745262"/>
      <name val="Calibri"/>
      <family val="2"/>
      <scheme val="minor"/>
    </font>
    <font>
      <b/>
      <sz val="12"/>
      <color theme="3" tint="-0.499984740745262"/>
      <name val="Calibri"/>
      <family val="2"/>
      <scheme val="minor"/>
    </font>
    <font>
      <b/>
      <sz val="16"/>
      <color theme="0"/>
      <name val="Calibri"/>
      <family val="2"/>
      <scheme val="minor"/>
    </font>
    <font>
      <sz val="16"/>
      <color theme="0"/>
      <name val="Calibri"/>
      <family val="2"/>
      <scheme val="minor"/>
    </font>
    <font>
      <b/>
      <sz val="16"/>
      <color theme="1"/>
      <name val="Calibri"/>
      <family val="2"/>
      <scheme val="minor"/>
    </font>
    <font>
      <b/>
      <sz val="16"/>
      <color theme="3" tint="-0.249977111117893"/>
      <name val="Calibri"/>
      <family val="2"/>
      <scheme val="minor"/>
    </font>
    <font>
      <b/>
      <sz val="18"/>
      <color indexed="17"/>
      <name val="Arial"/>
      <family val="2"/>
    </font>
    <font>
      <sz val="10"/>
      <color indexed="62"/>
      <name val="Arial"/>
      <family val="2"/>
    </font>
    <font>
      <sz val="11"/>
      <color indexed="8"/>
      <name val="Arial"/>
      <family val="2"/>
    </font>
    <font>
      <b/>
      <sz val="14"/>
      <color indexed="17"/>
      <name val="Arial"/>
      <family val="2"/>
    </font>
    <font>
      <b/>
      <u/>
      <sz val="11"/>
      <name val="Arial"/>
      <family val="2"/>
    </font>
    <font>
      <sz val="11"/>
      <name val="Arial"/>
      <family val="2"/>
    </font>
    <font>
      <sz val="9"/>
      <color indexed="8"/>
      <name val="Arial"/>
      <family val="2"/>
    </font>
    <font>
      <sz val="12"/>
      <color indexed="10"/>
      <name val="Arial"/>
      <family val="2"/>
    </font>
    <font>
      <sz val="11"/>
      <color indexed="10"/>
      <name val="Arial"/>
      <family val="2"/>
    </font>
    <font>
      <u/>
      <sz val="11"/>
      <color indexed="12"/>
      <name val="Arial"/>
      <family val="2"/>
    </font>
    <font>
      <b/>
      <sz val="10"/>
      <color indexed="8"/>
      <name val="Arial"/>
      <family val="2"/>
    </font>
    <font>
      <u/>
      <sz val="9"/>
      <name val="Arial"/>
      <family val="2"/>
    </font>
    <font>
      <sz val="10"/>
      <color indexed="10"/>
      <name val="Arial"/>
      <family val="2"/>
    </font>
    <font>
      <u/>
      <sz val="11"/>
      <name val="Arial"/>
      <family val="2"/>
    </font>
    <font>
      <sz val="10"/>
      <color indexed="8"/>
      <name val="Arial"/>
      <family val="2"/>
    </font>
    <font>
      <sz val="11"/>
      <color theme="1"/>
      <name val="Arial"/>
      <family val="2"/>
    </font>
    <font>
      <b/>
      <sz val="18"/>
      <color rgb="FF008000"/>
      <name val="Arial"/>
      <family val="2"/>
    </font>
    <font>
      <b/>
      <sz val="10"/>
      <color rgb="FF008000"/>
      <name val="Arial"/>
      <family val="2"/>
    </font>
    <font>
      <b/>
      <sz val="12"/>
      <color rgb="FF000000"/>
      <name val="Arial"/>
      <family val="2"/>
    </font>
    <font>
      <sz val="10"/>
      <color rgb="FF000000"/>
      <name val="Arial"/>
      <family val="2"/>
    </font>
    <font>
      <b/>
      <sz val="11"/>
      <color rgb="FF000000"/>
      <name val="Arial"/>
      <family val="2"/>
    </font>
    <font>
      <b/>
      <sz val="11"/>
      <name val="Arial"/>
      <family val="2"/>
    </font>
    <font>
      <u/>
      <sz val="10"/>
      <color rgb="FF000000"/>
      <name val="Arial"/>
      <family val="2"/>
    </font>
    <font>
      <b/>
      <sz val="12"/>
      <name val="Arial"/>
      <family val="2"/>
    </font>
    <font>
      <u/>
      <sz val="10"/>
      <name val="Arial"/>
      <family val="2"/>
    </font>
    <font>
      <b/>
      <u/>
      <sz val="10"/>
      <name val="Arial"/>
      <family val="2"/>
    </font>
    <font>
      <sz val="10"/>
      <color rgb="FF0070C0"/>
      <name val="Arial"/>
      <family val="2"/>
    </font>
    <font>
      <sz val="10"/>
      <color theme="0"/>
      <name val="Arial"/>
      <family val="2"/>
    </font>
    <font>
      <b/>
      <sz val="11"/>
      <color theme="1"/>
      <name val="Arial"/>
      <family val="2"/>
    </font>
    <font>
      <sz val="11"/>
      <color indexed="8"/>
      <name val="Calibri"/>
      <family val="2"/>
    </font>
    <font>
      <b/>
      <sz val="11"/>
      <color rgb="FF008000"/>
      <name val="Calibri"/>
      <family val="2"/>
      <scheme val="minor"/>
    </font>
    <font>
      <b/>
      <sz val="18"/>
      <color theme="0"/>
      <name val="Calibri"/>
      <family val="2"/>
      <scheme val="minor"/>
    </font>
    <font>
      <b/>
      <sz val="14"/>
      <color theme="0"/>
      <name val="Arial"/>
      <family val="2"/>
    </font>
    <font>
      <sz val="11"/>
      <color theme="0"/>
      <name val="Arial"/>
      <family val="2"/>
    </font>
    <font>
      <sz val="11"/>
      <color rgb="FF000000"/>
      <name val="Arial"/>
      <family val="2"/>
    </font>
    <font>
      <b/>
      <sz val="14"/>
      <color theme="3" tint="0.79998168889431442"/>
      <name val="Calibri"/>
      <family val="2"/>
      <scheme val="minor"/>
    </font>
    <font>
      <b/>
      <sz val="11"/>
      <color theme="3" tint="-0.249977111117893"/>
      <name val="Calibri"/>
      <family val="2"/>
      <scheme val="minor"/>
    </font>
    <font>
      <sz val="16"/>
      <color theme="3" tint="-0.249977111117893"/>
      <name val="Calibri"/>
      <family val="2"/>
      <scheme val="minor"/>
    </font>
    <font>
      <sz val="18"/>
      <color theme="1"/>
      <name val="Arial"/>
      <family val="2"/>
    </font>
    <font>
      <sz val="18"/>
      <color theme="1"/>
      <name val="Calibri"/>
      <family val="2"/>
      <scheme val="minor"/>
    </font>
    <font>
      <sz val="18"/>
      <name val="Calibri"/>
      <family val="2"/>
      <charset val="134"/>
      <scheme val="minor"/>
    </font>
    <font>
      <b/>
      <sz val="18"/>
      <color indexed="8"/>
      <name val="Arial"/>
      <family val="2"/>
    </font>
    <font>
      <b/>
      <sz val="18"/>
      <color theme="3" tint="0.79998168889431442"/>
      <name val="Arial"/>
      <family val="2"/>
    </font>
    <font>
      <b/>
      <sz val="18"/>
      <color theme="6" tint="0.59999389629810485"/>
      <name val="Arial"/>
      <family val="2"/>
    </font>
    <font>
      <sz val="11"/>
      <color theme="3" tint="-0.249977111117893"/>
      <name val="Calibri"/>
      <family val="2"/>
      <scheme val="minor"/>
    </font>
    <font>
      <sz val="11"/>
      <color theme="3" tint="-0.249977111117893"/>
      <name val="Arial"/>
      <family val="2"/>
    </font>
    <font>
      <b/>
      <sz val="16"/>
      <color rgb="FFFF0000"/>
      <name val="Calibri"/>
      <family val="2"/>
      <scheme val="minor"/>
    </font>
    <font>
      <sz val="16"/>
      <color rgb="FFFF0000"/>
      <name val="Calibri"/>
      <family val="2"/>
      <scheme val="minor"/>
    </font>
    <font>
      <sz val="16"/>
      <name val="Calibri"/>
      <family val="2"/>
      <scheme val="minor"/>
    </font>
    <font>
      <sz val="10"/>
      <color rgb="FFFF0000"/>
      <name val="Calibri"/>
      <family val="2"/>
      <scheme val="minor"/>
    </font>
    <font>
      <sz val="11"/>
      <color rgb="FFFF0000"/>
      <name val="Calibri"/>
      <family val="2"/>
      <scheme val="minor"/>
    </font>
    <font>
      <b/>
      <sz val="11"/>
      <color theme="0"/>
      <name val="Calibri"/>
      <family val="2"/>
      <scheme val="minor"/>
    </font>
    <font>
      <b/>
      <sz val="11"/>
      <color rgb="FFFF0000"/>
      <name val="Calibri"/>
      <family val="2"/>
      <scheme val="minor"/>
    </font>
    <font>
      <b/>
      <u/>
      <sz val="11"/>
      <color theme="1"/>
      <name val="Arial"/>
      <family val="2"/>
    </font>
    <font>
      <sz val="10"/>
      <color theme="1"/>
      <name val="Calibri"/>
      <family val="2"/>
      <charset val="134"/>
      <scheme val="minor"/>
    </font>
    <font>
      <b/>
      <sz val="12"/>
      <color theme="1"/>
      <name val="Calibri"/>
      <family val="2"/>
      <charset val="136"/>
      <scheme val="minor"/>
    </font>
    <font>
      <i/>
      <sz val="9"/>
      <name val="Arial"/>
      <family val="2"/>
    </font>
    <font>
      <i/>
      <sz val="9"/>
      <color theme="1"/>
      <name val="Calibri"/>
      <family val="2"/>
      <charset val="136"/>
      <scheme val="minor"/>
    </font>
    <font>
      <b/>
      <i/>
      <u/>
      <sz val="9"/>
      <name val="Arial"/>
      <family val="2"/>
    </font>
    <font>
      <b/>
      <sz val="12"/>
      <color theme="1"/>
      <name val="Arial"/>
      <family val="2"/>
    </font>
    <font>
      <b/>
      <sz val="11"/>
      <color theme="0"/>
      <name val="Arial"/>
      <family val="2"/>
    </font>
    <font>
      <b/>
      <sz val="11"/>
      <color theme="6" tint="0.59999389629810485"/>
      <name val="Arial"/>
      <family val="2"/>
    </font>
    <font>
      <b/>
      <sz val="18"/>
      <color rgb="FF006600"/>
      <name val="Arial"/>
      <family val="2"/>
    </font>
    <font>
      <b/>
      <sz val="11"/>
      <color rgb="FF006600"/>
      <name val="Arial"/>
      <family val="2"/>
    </font>
    <font>
      <sz val="11"/>
      <color rgb="FF006600"/>
      <name val="Arial"/>
      <family val="2"/>
    </font>
    <font>
      <b/>
      <sz val="14"/>
      <color rgb="FF006600"/>
      <name val="Arial"/>
      <family val="2"/>
    </font>
    <font>
      <sz val="10"/>
      <color rgb="FF006600"/>
      <name val="Arial"/>
      <family val="2"/>
    </font>
    <font>
      <sz val="11"/>
      <color theme="1"/>
      <name val="Calibri"/>
      <family val="2"/>
      <charset val="136"/>
      <scheme val="minor"/>
    </font>
    <font>
      <sz val="11"/>
      <color indexed="17"/>
      <name val="Arial"/>
      <family val="2"/>
    </font>
    <font>
      <sz val="10"/>
      <color rgb="FF002060"/>
      <name val="Calibri"/>
      <family val="2"/>
      <charset val="136"/>
      <scheme val="minor"/>
    </font>
    <font>
      <b/>
      <sz val="11"/>
      <color theme="1"/>
      <name val="Calibri"/>
      <family val="2"/>
      <scheme val="minor"/>
    </font>
    <font>
      <b/>
      <sz val="11"/>
      <name val="Calibri"/>
      <family val="2"/>
      <scheme val="minor"/>
    </font>
    <font>
      <sz val="18"/>
      <name val="Arial"/>
      <family val="2"/>
    </font>
    <font>
      <b/>
      <sz val="14"/>
      <color rgb="FF005C00"/>
      <name val="Arial"/>
      <family val="2"/>
    </font>
    <font>
      <sz val="14"/>
      <name val="Arial"/>
      <family val="2"/>
    </font>
    <font>
      <sz val="12"/>
      <name val="Arial"/>
      <family val="2"/>
    </font>
    <font>
      <b/>
      <sz val="16"/>
      <color rgb="FF005C00"/>
      <name val="Arial"/>
      <family val="2"/>
    </font>
    <font>
      <b/>
      <sz val="10"/>
      <name val="Arial"/>
      <family val="2"/>
    </font>
    <font>
      <sz val="10"/>
      <color theme="1"/>
      <name val="Calibri"/>
      <family val="2"/>
      <charset val="136"/>
      <scheme val="minor"/>
    </font>
    <font>
      <sz val="10"/>
      <name val="Calibri"/>
      <family val="2"/>
    </font>
    <font>
      <sz val="9"/>
      <color theme="1"/>
      <name val="Calibri (Body)"/>
    </font>
    <font>
      <sz val="11"/>
      <color theme="1"/>
      <name val="Calibri (Body)"/>
    </font>
    <font>
      <sz val="11"/>
      <name val="Symbol"/>
      <charset val="2"/>
    </font>
    <font>
      <sz val="11"/>
      <color rgb="FF008000"/>
      <name val="Calibri"/>
      <family val="2"/>
      <scheme val="minor"/>
    </font>
    <font>
      <sz val="9"/>
      <name val="Calibri (Body)"/>
    </font>
    <font>
      <sz val="12"/>
      <color rgb="FFFF0000"/>
      <name val="Calibri"/>
      <family val="2"/>
      <scheme val="minor"/>
    </font>
    <font>
      <u/>
      <sz val="11"/>
      <color theme="1"/>
      <name val="Calibri (Body)"/>
    </font>
    <font>
      <b/>
      <sz val="11"/>
      <color rgb="FFFF0000"/>
      <name val="Calibri (Body)"/>
    </font>
    <font>
      <b/>
      <sz val="9"/>
      <color rgb="FF000000"/>
      <name val="Calibri"/>
      <family val="2"/>
      <charset val="136"/>
    </font>
    <font>
      <sz val="11"/>
      <color theme="0"/>
      <name val="Calibri"/>
      <family val="2"/>
      <charset val="134"/>
      <scheme val="minor"/>
    </font>
    <font>
      <b/>
      <sz val="16"/>
      <name val="Calibri"/>
      <family val="2"/>
      <charset val="134"/>
      <scheme val="minor"/>
    </font>
    <font>
      <b/>
      <sz val="12"/>
      <color theme="1"/>
      <name val="Calibri"/>
      <family val="2"/>
      <scheme val="minor"/>
    </font>
    <font>
      <b/>
      <sz val="14"/>
      <color theme="1"/>
      <name val="Calibri"/>
      <family val="2"/>
      <scheme val="minor"/>
    </font>
    <font>
      <b/>
      <sz val="18"/>
      <color theme="0"/>
      <name val="Arial"/>
      <family val="2"/>
    </font>
  </fonts>
  <fills count="3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gray125">
        <fgColor theme="0" tint="-0.249977111117893"/>
        <bgColor indexed="65"/>
      </patternFill>
    </fill>
    <fill>
      <patternFill patternType="gray125">
        <fgColor theme="0" tint="-0.34998626667073579"/>
        <bgColor indexed="65"/>
      </patternFill>
    </fill>
    <fill>
      <patternFill patternType="solid">
        <fgColor theme="3" tint="0.59999389629810485"/>
        <bgColor indexed="64"/>
      </patternFill>
    </fill>
    <fill>
      <patternFill patternType="gray125">
        <fgColor theme="0" tint="-0.499984740745262"/>
        <bgColor indexed="65"/>
      </patternFill>
    </fill>
    <fill>
      <patternFill patternType="solid">
        <fgColor theme="3" tint="0.79998168889431442"/>
        <bgColor theme="0" tint="-0.499984740745262"/>
      </patternFill>
    </fill>
    <fill>
      <patternFill patternType="solid">
        <fgColor indexed="9"/>
        <bgColor indexed="64"/>
      </patternFill>
    </fill>
    <fill>
      <patternFill patternType="solid">
        <fgColor rgb="FF996600"/>
        <bgColor indexed="64"/>
      </patternFill>
    </fill>
    <fill>
      <patternFill patternType="solid">
        <fgColor theme="0" tint="-0.249977111117893"/>
        <bgColor indexed="64"/>
      </patternFill>
    </fill>
    <fill>
      <patternFill patternType="solid">
        <fgColor rgb="FFF2CE48"/>
        <bgColor indexed="64"/>
      </patternFill>
    </fill>
    <fill>
      <patternFill patternType="solid">
        <fgColor theme="0" tint="-0.499984740745262"/>
        <bgColor indexed="64"/>
      </patternFill>
    </fill>
    <fill>
      <patternFill patternType="solid">
        <fgColor rgb="FF996633"/>
        <bgColor indexed="64"/>
      </patternFill>
    </fill>
    <fill>
      <patternFill patternType="gray125">
        <fgColor theme="0" tint="-0.249977111117893"/>
        <bgColor theme="3" tint="0.79998168889431442"/>
      </patternFill>
    </fill>
    <fill>
      <patternFill patternType="gray125">
        <fgColor theme="0" tint="-0.34998626667073579"/>
        <bgColor theme="3" tint="0.79998168889431442"/>
      </patternFill>
    </fill>
    <fill>
      <patternFill patternType="gray125">
        <fgColor theme="0" tint="-0.499984740745262"/>
        <bgColor theme="3" tint="0.79998168889431442"/>
      </patternFill>
    </fill>
    <fill>
      <patternFill patternType="solid">
        <fgColor rgb="FF16365C"/>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0" tint="-0.249977111117893"/>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CCCCFF"/>
        <bgColor indexed="64"/>
      </patternFill>
    </fill>
    <fill>
      <patternFill patternType="solid">
        <fgColor indexed="65"/>
        <bgColor indexed="64"/>
      </patternFill>
    </fill>
    <fill>
      <patternFill patternType="solid">
        <fgColor theme="0" tint="-0.34998626667073579"/>
        <bgColor indexed="64"/>
      </patternFill>
    </fill>
    <fill>
      <patternFill patternType="solid">
        <fgColor rgb="FFF2DCDB"/>
        <bgColor rgb="FF000000"/>
      </patternFill>
    </fill>
  </fills>
  <borders count="79">
    <border>
      <left/>
      <right/>
      <top/>
      <bottom/>
      <diagonal/>
    </border>
    <border>
      <left/>
      <right style="medium">
        <color auto="1"/>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theme="0"/>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style="medium">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right/>
      <top style="thin">
        <color auto="1"/>
      </top>
      <bottom style="thin">
        <color rgb="FF000000"/>
      </bottom>
      <diagonal/>
    </border>
    <border>
      <left style="medium">
        <color auto="1"/>
      </left>
      <right style="medium">
        <color auto="1"/>
      </right>
      <top style="thin">
        <color auto="1"/>
      </top>
      <bottom style="thin">
        <color auto="1"/>
      </bottom>
      <diagonal/>
    </border>
    <border>
      <left/>
      <right style="thin">
        <color auto="1"/>
      </right>
      <top/>
      <bottom style="thin">
        <color auto="1"/>
      </bottom>
      <diagonal/>
    </border>
    <border>
      <left style="thick">
        <color auto="1"/>
      </left>
      <right/>
      <top/>
      <bottom/>
      <diagonal/>
    </border>
    <border>
      <left style="thick">
        <color auto="1"/>
      </left>
      <right/>
      <top style="medium">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style="double">
        <color auto="1"/>
      </bottom>
      <diagonal/>
    </border>
    <border>
      <left/>
      <right style="medium">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ck">
        <color auto="1"/>
      </left>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style="medium">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thin">
        <color auto="1"/>
      </right>
      <top/>
      <bottom style="medium">
        <color auto="1"/>
      </bottom>
      <diagonal/>
    </border>
    <border>
      <left/>
      <right style="thin">
        <color auto="1"/>
      </right>
      <top style="double">
        <color auto="1"/>
      </top>
      <bottom style="medium">
        <color auto="1"/>
      </bottom>
      <diagonal/>
    </border>
    <border>
      <left style="thin">
        <color auto="1"/>
      </left>
      <right/>
      <top/>
      <bottom/>
      <diagonal/>
    </border>
    <border>
      <left/>
      <right style="thin">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bottom style="medium">
        <color auto="1"/>
      </bottom>
      <diagonal/>
    </border>
    <border>
      <left/>
      <right/>
      <top style="thin">
        <color auto="1"/>
      </top>
      <bottom/>
      <diagonal/>
    </border>
  </borders>
  <cellStyleXfs count="650">
    <xf numFmtId="0" fontId="0"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5"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52" fillId="0" borderId="0" applyNumberFormat="0" applyFill="0" applyBorder="0" applyAlignment="0" applyProtection="0">
      <alignment vertical="top"/>
      <protection locked="0"/>
    </xf>
    <xf numFmtId="0" fontId="15" fillId="0" borderId="0"/>
    <xf numFmtId="0" fontId="15" fillId="0" borderId="0"/>
    <xf numFmtId="0" fontId="15" fillId="0" borderId="0"/>
    <xf numFmtId="44" fontId="72" fillId="0" borderId="0" applyFont="0" applyFill="0" applyBorder="0" applyAlignment="0" applyProtection="0"/>
    <xf numFmtId="0" fontId="15"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964">
    <xf numFmtId="0" fontId="0" fillId="0" borderId="0" xfId="0"/>
    <xf numFmtId="0" fontId="15" fillId="0" borderId="0" xfId="0" applyFont="1" applyAlignment="1">
      <alignment horizontal="left" vertical="top" wrapText="1"/>
    </xf>
    <xf numFmtId="0" fontId="15" fillId="0" borderId="0" xfId="0" applyFont="1" applyAlignment="1">
      <alignment vertical="top" wrapText="1"/>
    </xf>
    <xf numFmtId="0" fontId="15" fillId="0" borderId="3" xfId="0" applyFont="1" applyBorder="1" applyAlignment="1">
      <alignment vertical="top" wrapText="1"/>
    </xf>
    <xf numFmtId="0" fontId="15" fillId="0" borderId="3" xfId="0" applyFont="1" applyBorder="1" applyAlignment="1">
      <alignment horizontal="left" vertical="top" wrapText="1"/>
    </xf>
    <xf numFmtId="0" fontId="15" fillId="0" borderId="3" xfId="0" applyFont="1" applyBorder="1" applyAlignment="1">
      <alignment wrapText="1"/>
    </xf>
    <xf numFmtId="0" fontId="15" fillId="0" borderId="3" xfId="0" applyFont="1" applyBorder="1" applyAlignment="1">
      <alignment vertical="top"/>
    </xf>
    <xf numFmtId="0" fontId="15" fillId="0" borderId="0" xfId="0" applyFont="1" applyAlignment="1">
      <alignment horizontal="left" vertical="top" wrapText="1" indent="3"/>
    </xf>
    <xf numFmtId="0" fontId="16" fillId="0" borderId="3" xfId="0" applyFont="1" applyBorder="1" applyAlignment="1">
      <alignment vertical="top" wrapText="1"/>
    </xf>
    <xf numFmtId="0" fontId="15" fillId="0" borderId="7" xfId="0" applyFont="1" applyBorder="1" applyAlignment="1">
      <alignment vertical="top" wrapText="1"/>
    </xf>
    <xf numFmtId="0" fontId="16" fillId="3" borderId="3" xfId="0" applyFont="1" applyFill="1" applyBorder="1" applyAlignment="1">
      <alignment horizontal="left" vertical="top" wrapText="1"/>
    </xf>
    <xf numFmtId="0" fontId="15" fillId="4" borderId="0" xfId="0" applyFont="1" applyFill="1" applyAlignment="1">
      <alignment horizontal="left" vertical="top" wrapText="1"/>
    </xf>
    <xf numFmtId="0" fontId="14" fillId="4" borderId="0" xfId="0" applyFont="1" applyFill="1" applyAlignment="1">
      <alignment horizontal="left" vertical="top" wrapText="1"/>
    </xf>
    <xf numFmtId="0" fontId="15" fillId="4" borderId="0" xfId="0" applyFont="1" applyFill="1" applyAlignment="1">
      <alignment vertical="top" wrapText="1"/>
    </xf>
    <xf numFmtId="0" fontId="19" fillId="0" borderId="3" xfId="0" applyFont="1" applyBorder="1" applyAlignment="1">
      <alignment vertical="top" wrapText="1"/>
    </xf>
    <xf numFmtId="0" fontId="23" fillId="0" borderId="3" xfId="55" applyFont="1" applyBorder="1" applyAlignment="1">
      <alignment vertical="top" wrapText="1"/>
    </xf>
    <xf numFmtId="0" fontId="16" fillId="0" borderId="3" xfId="0" applyFont="1" applyBorder="1" applyAlignment="1">
      <alignment horizontal="left" vertical="center" wrapText="1"/>
    </xf>
    <xf numFmtId="0" fontId="16" fillId="0" borderId="3" xfId="0" applyFont="1" applyBorder="1" applyAlignment="1">
      <alignment horizontal="left" vertical="top" wrapText="1"/>
    </xf>
    <xf numFmtId="0" fontId="19" fillId="0" borderId="3" xfId="0" applyFont="1" applyBorder="1" applyAlignment="1">
      <alignment horizontal="left" vertical="top" wrapText="1"/>
    </xf>
    <xf numFmtId="0" fontId="15" fillId="0" borderId="9" xfId="0" applyFont="1" applyBorder="1" applyAlignment="1">
      <alignment vertical="top" wrapText="1"/>
    </xf>
    <xf numFmtId="0" fontId="15" fillId="0" borderId="2" xfId="0" applyFont="1" applyBorder="1" applyAlignment="1">
      <alignment horizontal="left" vertical="top" wrapText="1"/>
    </xf>
    <xf numFmtId="0" fontId="15" fillId="0" borderId="2" xfId="0" applyFont="1" applyBorder="1" applyAlignment="1">
      <alignment vertical="top" wrapText="1"/>
    </xf>
    <xf numFmtId="0" fontId="15" fillId="0" borderId="10" xfId="0" applyFont="1" applyBorder="1" applyAlignment="1">
      <alignment vertical="top" wrapText="1"/>
    </xf>
    <xf numFmtId="0" fontId="15" fillId="0" borderId="11" xfId="0" applyFont="1" applyBorder="1" applyAlignment="1">
      <alignment vertical="top" wrapText="1"/>
    </xf>
    <xf numFmtId="0" fontId="15" fillId="0" borderId="3" xfId="0" quotePrefix="1" applyFont="1" applyBorder="1" applyAlignment="1">
      <alignment horizontal="left" vertical="top" wrapText="1"/>
    </xf>
    <xf numFmtId="0" fontId="16" fillId="0" borderId="3" xfId="1" quotePrefix="1" applyFont="1" applyBorder="1" applyAlignment="1">
      <alignment horizontal="left" vertical="top" wrapText="1" indent="2"/>
    </xf>
    <xf numFmtId="0" fontId="16" fillId="0" borderId="3" xfId="1" applyFont="1" applyBorder="1" applyAlignment="1">
      <alignment horizontal="left" vertical="top" wrapText="1"/>
    </xf>
    <xf numFmtId="0" fontId="16" fillId="0" borderId="3" xfId="1" applyFont="1" applyBorder="1" applyAlignment="1">
      <alignment horizontal="left" vertical="top" wrapText="1" indent="2"/>
    </xf>
    <xf numFmtId="0" fontId="26" fillId="0" borderId="3" xfId="1" applyFont="1" applyBorder="1" applyAlignment="1">
      <alignment horizontal="left" vertical="top" wrapText="1"/>
    </xf>
    <xf numFmtId="0" fontId="16" fillId="0" borderId="5" xfId="1" quotePrefix="1" applyFont="1" applyBorder="1" applyAlignment="1">
      <alignment horizontal="left" vertical="top" wrapText="1"/>
    </xf>
    <xf numFmtId="0" fontId="15" fillId="0" borderId="5" xfId="0" applyFont="1" applyBorder="1" applyAlignment="1">
      <alignment vertical="top" wrapText="1"/>
    </xf>
    <xf numFmtId="0" fontId="16" fillId="0" borderId="9" xfId="1" quotePrefix="1" applyFont="1" applyBorder="1" applyAlignment="1">
      <alignment horizontal="left" vertical="top" wrapText="1" indent="2"/>
    </xf>
    <xf numFmtId="0" fontId="16" fillId="0" borderId="2" xfId="1" quotePrefix="1" applyFont="1" applyBorder="1" applyAlignment="1">
      <alignment horizontal="left" vertical="top" wrapText="1"/>
    </xf>
    <xf numFmtId="0" fontId="15" fillId="0" borderId="6" xfId="0" applyFont="1" applyBorder="1" applyAlignment="1">
      <alignment vertical="top" wrapText="1"/>
    </xf>
    <xf numFmtId="0" fontId="16" fillId="0" borderId="9" xfId="0" applyFont="1" applyBorder="1" applyAlignment="1">
      <alignment vertical="top" wrapText="1"/>
    </xf>
    <xf numFmtId="0" fontId="16" fillId="0" borderId="2" xfId="0" applyFont="1" applyBorder="1" applyAlignment="1">
      <alignment horizontal="left" vertical="center" wrapText="1"/>
    </xf>
    <xf numFmtId="0" fontId="16" fillId="0" borderId="5" xfId="1" quotePrefix="1" applyFont="1" applyBorder="1" applyAlignment="1">
      <alignment horizontal="left" vertical="top" wrapText="1" indent="2"/>
    </xf>
    <xf numFmtId="0" fontId="16" fillId="0" borderId="9" xfId="0" applyFont="1" applyBorder="1" applyAlignment="1">
      <alignment horizontal="left" vertical="top" wrapText="1"/>
    </xf>
    <xf numFmtId="0" fontId="16" fillId="0" borderId="9" xfId="1" applyFont="1" applyBorder="1" applyAlignment="1">
      <alignment horizontal="left" vertical="top" wrapText="1" indent="2"/>
    </xf>
    <xf numFmtId="0" fontId="16" fillId="0" borderId="2" xfId="1" applyFont="1" applyBorder="1" applyAlignment="1">
      <alignment horizontal="left" vertical="top" wrapText="1"/>
    </xf>
    <xf numFmtId="0" fontId="16" fillId="0" borderId="3" xfId="55" applyFont="1" applyBorder="1" applyAlignment="1">
      <alignment vertical="top" wrapText="1"/>
    </xf>
    <xf numFmtId="0" fontId="28" fillId="0" borderId="3" xfId="0" applyFont="1" applyBorder="1" applyAlignment="1">
      <alignment horizontal="left" vertical="top" wrapText="1"/>
    </xf>
    <xf numFmtId="0" fontId="16" fillId="0" borderId="5" xfId="0" applyFont="1" applyBorder="1" applyAlignment="1">
      <alignment horizontal="left" vertical="top" wrapText="1"/>
    </xf>
    <xf numFmtId="0" fontId="16" fillId="0" borderId="3" xfId="1" quotePrefix="1" applyFont="1" applyBorder="1" applyAlignment="1">
      <alignment horizontal="left" vertical="top" wrapText="1"/>
    </xf>
    <xf numFmtId="0" fontId="0" fillId="0" borderId="0" xfId="0" applyAlignment="1">
      <alignment vertical="center"/>
    </xf>
    <xf numFmtId="0" fontId="15" fillId="0" borderId="0" xfId="0" applyFont="1" applyAlignment="1">
      <alignment horizontal="center" vertical="center" wrapText="1"/>
    </xf>
    <xf numFmtId="0" fontId="15" fillId="4" borderId="0" xfId="0" applyFont="1" applyFill="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34" fillId="0" borderId="0" xfId="0" applyFont="1" applyAlignment="1">
      <alignment horizontal="center" vertical="center" wrapText="1"/>
    </xf>
    <xf numFmtId="0" fontId="33" fillId="0" borderId="0" xfId="0" applyFont="1" applyAlignment="1">
      <alignment horizontal="right"/>
    </xf>
    <xf numFmtId="0" fontId="33" fillId="0" borderId="0" xfId="0" applyFont="1"/>
    <xf numFmtId="0" fontId="35" fillId="2" borderId="0" xfId="0" applyFont="1" applyFill="1" applyAlignment="1">
      <alignment horizontal="center" vertical="center" wrapText="1"/>
    </xf>
    <xf numFmtId="0" fontId="36" fillId="0" borderId="0" xfId="0" applyFont="1" applyAlignment="1">
      <alignment horizontal="center" vertical="center" wrapText="1"/>
    </xf>
    <xf numFmtId="0" fontId="21" fillId="0" borderId="0" xfId="0" applyFont="1" applyAlignment="1">
      <alignment horizontal="left" vertical="top" wrapText="1"/>
    </xf>
    <xf numFmtId="0" fontId="24" fillId="2" borderId="0" xfId="0" applyFont="1" applyFill="1" applyAlignment="1">
      <alignment horizontal="left" vertical="top" wrapText="1"/>
    </xf>
    <xf numFmtId="0" fontId="15" fillId="0" borderId="5" xfId="0" applyFont="1" applyBorder="1" applyAlignment="1">
      <alignment horizontal="left" vertical="top" wrapText="1"/>
    </xf>
    <xf numFmtId="0" fontId="15" fillId="0" borderId="9" xfId="0" applyFont="1" applyBorder="1" applyAlignment="1">
      <alignment horizontal="left" vertical="top" wrapText="1"/>
    </xf>
    <xf numFmtId="0" fontId="15" fillId="6" borderId="3" xfId="0" applyFont="1" applyFill="1" applyBorder="1" applyAlignment="1">
      <alignment horizontal="center" vertical="center" wrapText="1"/>
    </xf>
    <xf numFmtId="0" fontId="15" fillId="4" borderId="3"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locked="0"/>
    </xf>
    <xf numFmtId="0" fontId="24" fillId="2" borderId="7" xfId="0" applyFont="1" applyFill="1" applyBorder="1" applyAlignment="1">
      <alignment vertical="top" wrapText="1"/>
    </xf>
    <xf numFmtId="0" fontId="21" fillId="0" borderId="0" xfId="0" applyFont="1" applyAlignment="1">
      <alignment vertical="top" wrapText="1"/>
    </xf>
    <xf numFmtId="0" fontId="0" fillId="0" borderId="0" xfId="0" applyAlignment="1">
      <alignment horizontal="right"/>
    </xf>
    <xf numFmtId="0" fontId="0" fillId="0" borderId="13" xfId="0" applyBorder="1" applyAlignment="1">
      <alignment vertical="center"/>
    </xf>
    <xf numFmtId="0" fontId="0" fillId="0" borderId="1" xfId="0" applyBorder="1" applyAlignment="1">
      <alignment horizontal="right"/>
    </xf>
    <xf numFmtId="0" fontId="33" fillId="2" borderId="0" xfId="0" applyFont="1" applyFill="1"/>
    <xf numFmtId="0" fontId="16" fillId="0" borderId="20" xfId="0" applyFont="1" applyBorder="1" applyAlignment="1">
      <alignment horizontal="center" vertical="center" wrapText="1"/>
    </xf>
    <xf numFmtId="0" fontId="16" fillId="4" borderId="20" xfId="0" applyFont="1" applyFill="1" applyBorder="1" applyAlignment="1" applyProtection="1">
      <alignment horizontal="center" vertical="center" wrapText="1"/>
      <protection locked="0"/>
    </xf>
    <xf numFmtId="0" fontId="15" fillId="0" borderId="20" xfId="0" applyFont="1" applyBorder="1" applyAlignment="1">
      <alignment vertical="top" wrapText="1"/>
    </xf>
    <xf numFmtId="0" fontId="15" fillId="6" borderId="3" xfId="0" applyFont="1" applyFill="1" applyBorder="1" applyAlignment="1" applyProtection="1">
      <alignment horizontal="center" vertical="center" wrapText="1"/>
      <protection locked="0"/>
    </xf>
    <xf numFmtId="0" fontId="0" fillId="0" borderId="1" xfId="0" applyBorder="1"/>
    <xf numFmtId="0" fontId="15" fillId="0" borderId="20" xfId="0" applyFont="1" applyBorder="1" applyAlignment="1">
      <alignment horizontal="left" vertical="top" wrapText="1"/>
    </xf>
    <xf numFmtId="0" fontId="15" fillId="0" borderId="0" xfId="0" applyFont="1" applyAlignment="1">
      <alignment horizontal="center" vertical="center"/>
    </xf>
    <xf numFmtId="0" fontId="16" fillId="0" borderId="5" xfId="0" applyFont="1" applyBorder="1" applyAlignment="1">
      <alignment horizontal="center" vertical="center" wrapText="1"/>
    </xf>
    <xf numFmtId="0" fontId="16" fillId="4" borderId="5" xfId="0" applyFont="1" applyFill="1" applyBorder="1" applyAlignment="1" applyProtection="1">
      <alignment horizontal="center" vertical="center" wrapText="1"/>
      <protection locked="0"/>
    </xf>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3" xfId="0" applyFont="1" applyFill="1" applyBorder="1" applyAlignment="1" applyProtection="1">
      <alignment horizontal="center" vertical="center" wrapText="1"/>
      <protection locked="0"/>
    </xf>
    <xf numFmtId="0" fontId="35" fillId="2" borderId="13" xfId="0" applyFont="1" applyFill="1" applyBorder="1" applyAlignment="1">
      <alignment horizontal="center" vertical="center" wrapText="1"/>
    </xf>
    <xf numFmtId="0" fontId="33" fillId="2" borderId="13" xfId="0" applyFont="1" applyFill="1" applyBorder="1"/>
    <xf numFmtId="0" fontId="33" fillId="2" borderId="14" xfId="0" applyFont="1" applyFill="1" applyBorder="1"/>
    <xf numFmtId="0" fontId="20" fillId="2" borderId="15" xfId="0" applyFont="1" applyFill="1" applyBorder="1" applyAlignment="1">
      <alignment horizontal="left" vertical="center" wrapText="1"/>
    </xf>
    <xf numFmtId="0" fontId="24" fillId="2" borderId="0" xfId="0" applyFont="1" applyFill="1" applyAlignment="1">
      <alignment horizontal="center" vertical="center" wrapText="1"/>
    </xf>
    <xf numFmtId="0" fontId="15" fillId="0" borderId="20" xfId="0" applyFont="1" applyBorder="1" applyAlignment="1">
      <alignment horizontal="center" vertical="center" wrapText="1"/>
    </xf>
    <xf numFmtId="0" fontId="15" fillId="4" borderId="20" xfId="0" applyFont="1" applyFill="1" applyBorder="1" applyAlignment="1" applyProtection="1">
      <alignment horizontal="center" vertical="center" wrapText="1"/>
      <protection locked="0"/>
    </xf>
    <xf numFmtId="0" fontId="15" fillId="0" borderId="25" xfId="0" applyFont="1" applyBorder="1" applyAlignment="1">
      <alignment vertical="top" wrapText="1"/>
    </xf>
    <xf numFmtId="0" fontId="15" fillId="7" borderId="0" xfId="0" applyFont="1" applyFill="1" applyAlignment="1">
      <alignment horizontal="center" vertical="center" wrapText="1"/>
    </xf>
    <xf numFmtId="0" fontId="14" fillId="7" borderId="0" xfId="0" applyFont="1" applyFill="1" applyAlignment="1">
      <alignment horizontal="left" vertical="top" wrapText="1"/>
    </xf>
    <xf numFmtId="0" fontId="15" fillId="7" borderId="0" xfId="0" applyFont="1" applyFill="1" applyAlignment="1">
      <alignment horizontal="left" vertical="top" wrapText="1"/>
    </xf>
    <xf numFmtId="0" fontId="15" fillId="7" borderId="0" xfId="0" applyFont="1" applyFill="1" applyAlignment="1">
      <alignment vertical="top" wrapText="1"/>
    </xf>
    <xf numFmtId="0" fontId="15" fillId="7" borderId="2" xfId="0" applyFont="1" applyFill="1" applyBorder="1" applyAlignment="1">
      <alignment horizontal="center" vertical="center" wrapText="1"/>
    </xf>
    <xf numFmtId="0" fontId="14" fillId="7" borderId="2" xfId="0" applyFont="1" applyFill="1" applyBorder="1" applyAlignment="1">
      <alignment horizontal="left" vertical="top" wrapText="1"/>
    </xf>
    <xf numFmtId="0" fontId="15" fillId="7" borderId="2" xfId="0" applyFont="1" applyFill="1" applyBorder="1" applyAlignment="1">
      <alignment horizontal="left" vertical="top" wrapText="1"/>
    </xf>
    <xf numFmtId="0" fontId="15" fillId="7" borderId="2" xfId="0" applyFont="1" applyFill="1" applyBorder="1" applyAlignment="1">
      <alignment vertical="top" wrapText="1"/>
    </xf>
    <xf numFmtId="0" fontId="15" fillId="7" borderId="0" xfId="0" applyFont="1" applyFill="1" applyAlignment="1" applyProtection="1">
      <alignment horizontal="center" vertical="center" wrapText="1"/>
      <protection locked="0"/>
    </xf>
    <xf numFmtId="0" fontId="14" fillId="7" borderId="0" xfId="0" applyFont="1" applyFill="1" applyAlignment="1">
      <alignment horizontal="left" vertical="top"/>
    </xf>
    <xf numFmtId="0" fontId="15" fillId="8" borderId="3" xfId="0" applyFont="1" applyFill="1" applyBorder="1" applyAlignment="1">
      <alignment horizontal="center" vertical="center" wrapText="1"/>
    </xf>
    <xf numFmtId="0" fontId="15" fillId="0" borderId="10" xfId="0" applyFont="1" applyBorder="1" applyAlignment="1">
      <alignment horizontal="center" vertical="center" wrapText="1"/>
    </xf>
    <xf numFmtId="0" fontId="16" fillId="0" borderId="10" xfId="0" applyFont="1" applyBorder="1" applyAlignment="1">
      <alignment horizontal="center" vertical="center" wrapText="1"/>
    </xf>
    <xf numFmtId="0" fontId="27" fillId="0" borderId="2" xfId="0" applyFont="1" applyBorder="1" applyAlignment="1">
      <alignment horizontal="left" vertical="center" wrapText="1"/>
    </xf>
    <xf numFmtId="0" fontId="16" fillId="0" borderId="20" xfId="1" quotePrefix="1" applyFont="1" applyBorder="1" applyAlignment="1">
      <alignment horizontal="left" vertical="top" wrapText="1"/>
    </xf>
    <xf numFmtId="0" fontId="16" fillId="0" borderId="20" xfId="1" applyFont="1" applyBorder="1" applyAlignment="1">
      <alignment vertical="top" wrapText="1"/>
    </xf>
    <xf numFmtId="0" fontId="16" fillId="0" borderId="20" xfId="1" applyFont="1" applyBorder="1" applyAlignment="1">
      <alignment horizontal="left" vertical="top" wrapText="1"/>
    </xf>
    <xf numFmtId="0" fontId="15" fillId="0" borderId="0" xfId="0" applyFont="1" applyAlignment="1">
      <alignment horizontal="center"/>
    </xf>
    <xf numFmtId="49" fontId="15" fillId="0" borderId="0" xfId="0" applyNumberFormat="1" applyFont="1" applyAlignment="1">
      <alignment horizontal="center"/>
    </xf>
    <xf numFmtId="0" fontId="15" fillId="5" borderId="3"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0" xfId="0" applyFont="1" applyFill="1" applyAlignment="1">
      <alignment horizontal="left" vertical="top" wrapText="1"/>
    </xf>
    <xf numFmtId="0" fontId="33" fillId="2" borderId="7" xfId="0" applyFont="1" applyFill="1" applyBorder="1" applyAlignment="1">
      <alignment vertical="top" wrapText="1"/>
    </xf>
    <xf numFmtId="0" fontId="33" fillId="2" borderId="1" xfId="0" applyFont="1" applyFill="1" applyBorder="1" applyAlignment="1">
      <alignment vertical="top" wrapText="1"/>
    </xf>
    <xf numFmtId="0" fontId="37" fillId="0" borderId="16" xfId="0" applyFont="1" applyBorder="1" applyAlignment="1">
      <alignment horizontal="left" vertical="center"/>
    </xf>
    <xf numFmtId="0" fontId="32" fillId="2" borderId="15" xfId="0" applyFont="1" applyFill="1" applyBorder="1" applyAlignment="1">
      <alignment horizontal="left" vertical="center"/>
    </xf>
    <xf numFmtId="0" fontId="0" fillId="2" borderId="0" xfId="0" applyFill="1" applyAlignment="1">
      <alignment horizontal="center" vertical="center"/>
    </xf>
    <xf numFmtId="0" fontId="32" fillId="2" borderId="15" xfId="0" applyFont="1" applyFill="1" applyBorder="1" applyAlignment="1">
      <alignment horizontal="left" vertical="center" wrapText="1"/>
    </xf>
    <xf numFmtId="0" fontId="33" fillId="2" borderId="0" xfId="0" applyFont="1" applyFill="1" applyAlignment="1">
      <alignment horizontal="center" vertical="center" wrapText="1"/>
    </xf>
    <xf numFmtId="0" fontId="32" fillId="2" borderId="0" xfId="0" applyFont="1" applyFill="1" applyAlignment="1">
      <alignment horizontal="left" vertical="center" wrapText="1"/>
    </xf>
    <xf numFmtId="0" fontId="37" fillId="0" borderId="27" xfId="0" applyFont="1" applyBorder="1" applyAlignment="1">
      <alignment horizontal="left" vertical="center"/>
    </xf>
    <xf numFmtId="0" fontId="0" fillId="0" borderId="13" xfId="0" applyBorder="1"/>
    <xf numFmtId="0" fontId="15" fillId="0" borderId="2" xfId="0" applyFont="1" applyBorder="1" applyAlignment="1">
      <alignment horizontal="center" vertical="center" wrapText="1"/>
    </xf>
    <xf numFmtId="0" fontId="15" fillId="4" borderId="9" xfId="0" applyFont="1" applyFill="1" applyBorder="1" applyAlignment="1" applyProtection="1">
      <alignment horizontal="center" vertical="center" wrapText="1"/>
      <protection locked="0"/>
    </xf>
    <xf numFmtId="0" fontId="43" fillId="0" borderId="0" xfId="1" applyFont="1" applyAlignment="1">
      <alignment horizontal="centerContinuous"/>
    </xf>
    <xf numFmtId="0" fontId="44" fillId="0" borderId="0" xfId="1" applyFont="1" applyAlignment="1">
      <alignment horizontal="centerContinuous"/>
    </xf>
    <xf numFmtId="0" fontId="45" fillId="0" borderId="0" xfId="1" applyFont="1"/>
    <xf numFmtId="0" fontId="46" fillId="0" borderId="0" xfId="1" applyFont="1" applyAlignment="1">
      <alignment horizontal="centerContinuous" vertical="center"/>
    </xf>
    <xf numFmtId="0" fontId="48" fillId="0" borderId="0" xfId="1" applyFont="1"/>
    <xf numFmtId="0" fontId="49" fillId="0" borderId="0" xfId="1" applyFont="1" applyAlignment="1">
      <alignment horizontal="center" vertical="center"/>
    </xf>
    <xf numFmtId="0" fontId="50" fillId="0" borderId="0" xfId="1" applyFont="1" applyAlignment="1">
      <alignment horizontal="left"/>
    </xf>
    <xf numFmtId="0" fontId="53" fillId="0" borderId="0" xfId="1" applyFont="1" applyAlignment="1">
      <alignment horizontal="left"/>
    </xf>
    <xf numFmtId="0" fontId="48" fillId="0" borderId="0" xfId="1" applyFont="1" applyAlignment="1">
      <alignment horizontal="left"/>
    </xf>
    <xf numFmtId="0" fontId="45" fillId="0" borderId="0" xfId="1" applyFont="1" applyAlignment="1">
      <alignment horizontal="left"/>
    </xf>
    <xf numFmtId="0" fontId="47" fillId="0" borderId="0" xfId="1" applyFont="1" applyAlignment="1">
      <alignment horizontal="left"/>
    </xf>
    <xf numFmtId="0" fontId="53" fillId="0" borderId="0" xfId="1" applyFont="1" applyAlignment="1" applyProtection="1">
      <alignment horizontal="left"/>
      <protection locked="0"/>
    </xf>
    <xf numFmtId="0" fontId="45" fillId="0" borderId="0" xfId="1" applyFont="1" applyAlignment="1" applyProtection="1">
      <alignment horizontal="left"/>
      <protection locked="0"/>
    </xf>
    <xf numFmtId="0" fontId="49" fillId="0" borderId="0" xfId="1" applyFont="1" applyAlignment="1">
      <alignment horizontal="left"/>
    </xf>
    <xf numFmtId="0" fontId="56" fillId="0" borderId="0" xfId="1" applyFont="1" applyAlignment="1">
      <alignment horizontal="left"/>
    </xf>
    <xf numFmtId="0" fontId="57" fillId="0" borderId="0" xfId="1" applyFont="1" applyAlignment="1">
      <alignment horizontal="left"/>
    </xf>
    <xf numFmtId="0" fontId="16" fillId="0" borderId="0" xfId="0" applyFont="1" applyAlignment="1">
      <alignment vertical="top"/>
    </xf>
    <xf numFmtId="0" fontId="16" fillId="0" borderId="15" xfId="0" applyFont="1" applyBorder="1" applyAlignment="1">
      <alignment horizontal="center" vertical="center"/>
    </xf>
    <xf numFmtId="0" fontId="58" fillId="0" borderId="15" xfId="551" applyFont="1" applyBorder="1"/>
    <xf numFmtId="0" fontId="77" fillId="0" borderId="0" xfId="551" applyFont="1" applyAlignment="1">
      <alignment horizontal="left" vertical="top"/>
    </xf>
    <xf numFmtId="0" fontId="16" fillId="0" borderId="1" xfId="0" applyFont="1" applyBorder="1" applyAlignment="1">
      <alignment vertical="top" wrapText="1"/>
    </xf>
    <xf numFmtId="0" fontId="74" fillId="2" borderId="12" xfId="0" applyFont="1" applyFill="1" applyBorder="1" applyAlignment="1">
      <alignment vertical="center"/>
    </xf>
    <xf numFmtId="0" fontId="74" fillId="2" borderId="13" xfId="0" applyFont="1" applyFill="1" applyBorder="1" applyAlignment="1">
      <alignment vertical="center"/>
    </xf>
    <xf numFmtId="0" fontId="75" fillId="2" borderId="29" xfId="551" applyFont="1" applyFill="1" applyBorder="1" applyAlignment="1">
      <alignment vertical="center"/>
    </xf>
    <xf numFmtId="0" fontId="75" fillId="2" borderId="30" xfId="551" applyFont="1" applyFill="1" applyBorder="1" applyAlignment="1">
      <alignment vertical="center"/>
    </xf>
    <xf numFmtId="0" fontId="43" fillId="0" borderId="12" xfId="1" applyFont="1" applyBorder="1" applyAlignment="1">
      <alignment horizontal="centerContinuous"/>
    </xf>
    <xf numFmtId="0" fontId="43" fillId="0" borderId="13" xfId="1" applyFont="1" applyBorder="1" applyAlignment="1">
      <alignment horizontal="centerContinuous"/>
    </xf>
    <xf numFmtId="0" fontId="43" fillId="0" borderId="14" xfId="1" applyFont="1" applyBorder="1" applyAlignment="1">
      <alignment horizontal="centerContinuous"/>
    </xf>
    <xf numFmtId="0" fontId="44" fillId="0" borderId="15" xfId="1" applyFont="1" applyBorder="1" applyAlignment="1">
      <alignment horizontal="centerContinuous" wrapText="1"/>
    </xf>
    <xf numFmtId="0" fontId="44" fillId="0" borderId="1" xfId="1" applyFont="1" applyBorder="1" applyAlignment="1">
      <alignment horizontal="centerContinuous"/>
    </xf>
    <xf numFmtId="0" fontId="43" fillId="0" borderId="15" xfId="1" applyFont="1" applyBorder="1" applyAlignment="1">
      <alignment horizontal="centerContinuous"/>
    </xf>
    <xf numFmtId="0" fontId="43" fillId="0" borderId="1" xfId="1" applyFont="1" applyBorder="1" applyAlignment="1">
      <alignment horizontal="centerContinuous"/>
    </xf>
    <xf numFmtId="0" fontId="46" fillId="0" borderId="15" xfId="1" applyFont="1" applyBorder="1" applyAlignment="1">
      <alignment horizontal="centerContinuous" vertical="center"/>
    </xf>
    <xf numFmtId="0" fontId="46" fillId="0" borderId="1" xfId="1" applyFont="1" applyBorder="1" applyAlignment="1">
      <alignment horizontal="centerContinuous" vertical="center"/>
    </xf>
    <xf numFmtId="0" fontId="47" fillId="0" borderId="15" xfId="1" applyFont="1" applyBorder="1"/>
    <xf numFmtId="0" fontId="45" fillId="0" borderId="1" xfId="1" applyFont="1" applyBorder="1"/>
    <xf numFmtId="0" fontId="50" fillId="0" borderId="15" xfId="1" applyFont="1" applyBorder="1" applyAlignment="1">
      <alignment horizontal="left"/>
    </xf>
    <xf numFmtId="0" fontId="50" fillId="0" borderId="1" xfId="0" applyFont="1" applyBorder="1"/>
    <xf numFmtId="0" fontId="51" fillId="0" borderId="15" xfId="1" applyFont="1" applyBorder="1"/>
    <xf numFmtId="0" fontId="52" fillId="0" borderId="0" xfId="550" applyBorder="1" applyAlignment="1" applyProtection="1"/>
    <xf numFmtId="0" fontId="53" fillId="0" borderId="15" xfId="1" applyFont="1" applyBorder="1" applyAlignment="1">
      <alignment horizontal="left"/>
    </xf>
    <xf numFmtId="0" fontId="45" fillId="0" borderId="1" xfId="1" applyFont="1" applyBorder="1" applyAlignment="1">
      <alignment horizontal="left"/>
    </xf>
    <xf numFmtId="0" fontId="47" fillId="0" borderId="15" xfId="1" applyFont="1" applyBorder="1" applyAlignment="1">
      <alignment horizontal="left"/>
    </xf>
    <xf numFmtId="0" fontId="48" fillId="0" borderId="15" xfId="1" applyFont="1" applyBorder="1" applyAlignment="1">
      <alignment horizontal="left"/>
    </xf>
    <xf numFmtId="0" fontId="45" fillId="0" borderId="15" xfId="1" applyFont="1" applyBorder="1" applyAlignment="1">
      <alignment horizontal="left"/>
    </xf>
    <xf numFmtId="0" fontId="55" fillId="0" borderId="1" xfId="1" applyFont="1" applyBorder="1" applyAlignment="1">
      <alignment horizontal="left"/>
    </xf>
    <xf numFmtId="0" fontId="49" fillId="0" borderId="15" xfId="1" applyFont="1" applyBorder="1" applyAlignment="1">
      <alignment horizontal="left"/>
    </xf>
    <xf numFmtId="0" fontId="49" fillId="0" borderId="1" xfId="1" applyFont="1" applyBorder="1" applyAlignment="1">
      <alignment horizontal="left"/>
    </xf>
    <xf numFmtId="0" fontId="56" fillId="0" borderId="15" xfId="1" applyFont="1" applyBorder="1" applyAlignment="1">
      <alignment horizontal="left"/>
    </xf>
    <xf numFmtId="0" fontId="48" fillId="0" borderId="15" xfId="0" applyFont="1" applyBorder="1" applyAlignment="1">
      <alignment horizontal="left"/>
    </xf>
    <xf numFmtId="0" fontId="45" fillId="10" borderId="1" xfId="1" applyFont="1" applyFill="1" applyBorder="1" applyAlignment="1">
      <alignment horizontal="left"/>
    </xf>
    <xf numFmtId="0" fontId="45" fillId="0" borderId="33" xfId="1" applyFont="1" applyBorder="1" applyAlignment="1">
      <alignment horizontal="left"/>
    </xf>
    <xf numFmtId="0" fontId="45" fillId="0" borderId="28" xfId="1" applyFont="1" applyBorder="1" applyAlignment="1">
      <alignment horizontal="left"/>
    </xf>
    <xf numFmtId="0" fontId="36" fillId="0" borderId="0" xfId="0" applyFont="1" applyAlignment="1">
      <alignment horizontal="center"/>
    </xf>
    <xf numFmtId="0" fontId="41" fillId="0" borderId="0" xfId="0" applyFont="1" applyAlignment="1">
      <alignment horizontal="center" vertical="center"/>
    </xf>
    <xf numFmtId="0" fontId="15" fillId="0" borderId="0" xfId="0" applyFont="1"/>
    <xf numFmtId="0" fontId="15" fillId="4" borderId="3"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37" fillId="0" borderId="40" xfId="0" applyFont="1" applyBorder="1" applyAlignment="1">
      <alignment horizontal="left" vertical="center"/>
    </xf>
    <xf numFmtId="0" fontId="16" fillId="4" borderId="3"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6" fillId="7" borderId="0" xfId="1" quotePrefix="1" applyFont="1" applyFill="1" applyAlignment="1">
      <alignment horizontal="left" vertical="top" wrapText="1"/>
    </xf>
    <xf numFmtId="0" fontId="15" fillId="0" borderId="0" xfId="0" applyFont="1" applyAlignment="1">
      <alignment horizontal="left"/>
    </xf>
    <xf numFmtId="0" fontId="19" fillId="0" borderId="0" xfId="0" applyFont="1"/>
    <xf numFmtId="9" fontId="15" fillId="0" borderId="0" xfId="24" applyFont="1" applyFill="1" applyBorder="1" applyProtection="1"/>
    <xf numFmtId="0" fontId="15" fillId="4" borderId="10" xfId="0" applyFont="1" applyFill="1" applyBorder="1" applyAlignment="1">
      <alignment horizontal="center" vertical="center" wrapText="1"/>
    </xf>
    <xf numFmtId="0" fontId="15" fillId="0" borderId="18" xfId="0" applyFont="1" applyBorder="1" applyAlignment="1">
      <alignment horizontal="left" vertical="top" wrapText="1"/>
    </xf>
    <xf numFmtId="0" fontId="16" fillId="7" borderId="0" xfId="0" applyFont="1" applyFill="1" applyAlignment="1">
      <alignment horizontal="center" vertical="center" wrapText="1"/>
    </xf>
    <xf numFmtId="0" fontId="33" fillId="2" borderId="0" xfId="0" applyFont="1" applyFill="1" applyAlignment="1">
      <alignment vertical="top" wrapText="1"/>
    </xf>
    <xf numFmtId="0" fontId="15" fillId="0" borderId="0" xfId="0" applyFont="1" applyAlignment="1">
      <alignment horizontal="left" vertical="center" wrapText="1"/>
    </xf>
    <xf numFmtId="0" fontId="15" fillId="0" borderId="1" xfId="0" applyFont="1" applyBorder="1" applyAlignment="1">
      <alignment horizontal="left" vertical="top" wrapText="1"/>
    </xf>
    <xf numFmtId="0" fontId="82" fillId="0" borderId="0" xfId="0" applyFont="1"/>
    <xf numFmtId="0" fontId="15" fillId="0" borderId="28" xfId="0" applyFont="1" applyBorder="1" applyAlignment="1">
      <alignment horizontal="left" vertical="center" wrapText="1"/>
    </xf>
    <xf numFmtId="0" fontId="15" fillId="0" borderId="28" xfId="0" applyFont="1" applyBorder="1" applyAlignment="1">
      <alignment horizontal="left" vertical="top" wrapText="1"/>
    </xf>
    <xf numFmtId="0" fontId="15" fillId="0" borderId="34" xfId="0" applyFont="1" applyBorder="1" applyAlignment="1">
      <alignment horizontal="left" vertical="top" wrapText="1"/>
    </xf>
    <xf numFmtId="0" fontId="87" fillId="0" borderId="13" xfId="0" applyFont="1" applyBorder="1" applyAlignment="1">
      <alignment horizontal="left" vertical="center" wrapText="1"/>
    </xf>
    <xf numFmtId="0" fontId="36" fillId="2" borderId="0" xfId="0" applyFont="1" applyFill="1" applyAlignment="1">
      <alignment horizontal="center" vertical="center" wrapText="1"/>
    </xf>
    <xf numFmtId="0" fontId="36" fillId="2" borderId="0" xfId="0" applyFont="1" applyFill="1" applyAlignment="1">
      <alignment horizontal="center" vertical="top" wrapText="1"/>
    </xf>
    <xf numFmtId="0" fontId="41" fillId="2" borderId="0" xfId="0" applyFont="1" applyFill="1" applyAlignment="1">
      <alignment horizontal="center" vertical="top" wrapText="1"/>
    </xf>
    <xf numFmtId="0" fontId="36" fillId="2" borderId="1" xfId="0" applyFont="1" applyFill="1" applyBorder="1" applyAlignment="1">
      <alignment horizontal="center" vertical="top" wrapText="1"/>
    </xf>
    <xf numFmtId="0" fontId="41" fillId="2" borderId="1" xfId="0" applyFont="1" applyFill="1" applyBorder="1" applyAlignment="1">
      <alignment horizontal="center" vertical="top" wrapText="1"/>
    </xf>
    <xf numFmtId="0" fontId="39" fillId="2" borderId="0" xfId="0" applyFont="1" applyFill="1" applyAlignment="1">
      <alignment horizontal="center" vertical="center"/>
    </xf>
    <xf numFmtId="0" fontId="40" fillId="2" borderId="0" xfId="0" applyFont="1" applyFill="1" applyAlignment="1">
      <alignment horizontal="center" vertical="top" wrapText="1"/>
    </xf>
    <xf numFmtId="0" fontId="42" fillId="2" borderId="28" xfId="0" applyFont="1" applyFill="1" applyBorder="1" applyAlignment="1">
      <alignment horizontal="center" vertical="center"/>
    </xf>
    <xf numFmtId="0" fontId="36" fillId="2" borderId="28" xfId="0" applyFont="1" applyFill="1" applyBorder="1" applyAlignment="1">
      <alignment horizontal="center" vertical="top" wrapText="1"/>
    </xf>
    <xf numFmtId="0" fontId="36" fillId="2" borderId="34" xfId="0" applyFont="1" applyFill="1" applyBorder="1" applyAlignment="1">
      <alignment horizontal="center" vertical="top" wrapText="1"/>
    </xf>
    <xf numFmtId="0" fontId="15" fillId="16" borderId="3" xfId="0" applyFont="1" applyFill="1" applyBorder="1" applyAlignment="1" applyProtection="1">
      <alignment horizontal="center" vertical="center" wrapText="1"/>
      <protection locked="0"/>
    </xf>
    <xf numFmtId="0" fontId="15" fillId="17" borderId="3" xfId="0" applyFont="1" applyFill="1" applyBorder="1" applyAlignment="1" applyProtection="1">
      <alignment horizontal="center" vertical="center" wrapText="1"/>
      <protection locked="0"/>
    </xf>
    <xf numFmtId="0" fontId="15" fillId="18" borderId="3" xfId="0" applyFont="1" applyFill="1" applyBorder="1" applyAlignment="1" applyProtection="1">
      <alignment horizontal="center" vertical="center" wrapText="1"/>
      <protection locked="0"/>
    </xf>
    <xf numFmtId="0" fontId="15" fillId="16" borderId="3" xfId="0" applyFont="1" applyFill="1" applyBorder="1" applyAlignment="1">
      <alignment horizontal="center" vertical="center" wrapText="1"/>
    </xf>
    <xf numFmtId="0" fontId="15" fillId="17" borderId="3" xfId="0" applyFont="1" applyFill="1" applyBorder="1" applyAlignment="1">
      <alignment horizontal="center" vertical="center" wrapText="1"/>
    </xf>
    <xf numFmtId="0" fontId="15" fillId="18" borderId="3" xfId="0" applyFont="1" applyFill="1" applyBorder="1" applyAlignment="1">
      <alignment horizontal="center" vertical="center" wrapText="1"/>
    </xf>
    <xf numFmtId="0" fontId="15" fillId="0" borderId="5" xfId="0" applyFont="1" applyBorder="1" applyAlignment="1">
      <alignment horizontal="center" vertical="center" wrapText="1"/>
    </xf>
    <xf numFmtId="0" fontId="90" fillId="0" borderId="0" xfId="0" applyFont="1" applyAlignment="1">
      <alignment horizontal="center" vertical="center" wrapText="1"/>
    </xf>
    <xf numFmtId="0" fontId="91" fillId="0" borderId="0" xfId="0" applyFont="1" applyAlignment="1">
      <alignment horizontal="center" vertical="center" wrapText="1"/>
    </xf>
    <xf numFmtId="0" fontId="92" fillId="2" borderId="13" xfId="0" applyFont="1" applyFill="1" applyBorder="1" applyAlignment="1">
      <alignment horizontal="center" vertical="center" wrapText="1"/>
    </xf>
    <xf numFmtId="0" fontId="92" fillId="19" borderId="13" xfId="0" applyFont="1" applyFill="1" applyBorder="1" applyAlignment="1">
      <alignment horizontal="center" vertical="center" wrapText="1"/>
    </xf>
    <xf numFmtId="0" fontId="93" fillId="5" borderId="3" xfId="0" applyFont="1" applyFill="1" applyBorder="1" applyAlignment="1">
      <alignment horizontal="center" vertical="center" wrapText="1"/>
    </xf>
    <xf numFmtId="0" fontId="93" fillId="6" borderId="3" xfId="0" applyFont="1" applyFill="1" applyBorder="1" applyAlignment="1">
      <alignment horizontal="center" vertical="center" wrapText="1"/>
    </xf>
    <xf numFmtId="0" fontId="93" fillId="8" borderId="3" xfId="0" applyFont="1" applyFill="1" applyBorder="1" applyAlignment="1">
      <alignment horizontal="center" vertical="center" wrapText="1"/>
    </xf>
    <xf numFmtId="0" fontId="85" fillId="2" borderId="0" xfId="551" applyFont="1" applyFill="1" applyAlignment="1">
      <alignment horizontal="center" vertical="center"/>
    </xf>
    <xf numFmtId="0" fontId="94" fillId="2" borderId="0" xfId="0" applyFont="1" applyFill="1" applyAlignment="1">
      <alignment horizontal="center" vertical="center" wrapText="1"/>
    </xf>
    <xf numFmtId="0" fontId="95" fillId="2" borderId="0" xfId="0" applyFont="1" applyFill="1" applyAlignment="1">
      <alignment horizontal="center" vertical="center" wrapText="1"/>
    </xf>
    <xf numFmtId="0" fontId="15" fillId="0" borderId="17" xfId="0" applyFont="1" applyBorder="1" applyAlignment="1">
      <alignment horizontal="left" vertical="center" wrapText="1" indent="1"/>
    </xf>
    <xf numFmtId="0" fontId="32" fillId="2" borderId="12" xfId="0" applyFont="1" applyFill="1" applyBorder="1" applyAlignment="1">
      <alignment horizontal="left" vertical="center" wrapText="1"/>
    </xf>
    <xf numFmtId="0" fontId="22" fillId="0" borderId="15" xfId="0" applyFont="1" applyBorder="1" applyAlignment="1">
      <alignment horizontal="left" vertical="center" wrapText="1"/>
    </xf>
    <xf numFmtId="0" fontId="22" fillId="0" borderId="15" xfId="0" applyFont="1" applyBorder="1" applyAlignment="1">
      <alignment horizontal="left" vertical="center"/>
    </xf>
    <xf numFmtId="0" fontId="15" fillId="0" borderId="17" xfId="0" applyFont="1" applyBorder="1" applyAlignment="1">
      <alignment horizontal="left" vertical="center" wrapText="1"/>
    </xf>
    <xf numFmtId="0" fontId="15" fillId="7" borderId="15" xfId="0" applyFont="1" applyFill="1" applyBorder="1" applyAlignment="1">
      <alignment horizontal="left" vertical="center" wrapText="1"/>
    </xf>
    <xf numFmtId="0" fontId="15" fillId="0" borderId="19" xfId="0" applyFont="1" applyBorder="1" applyAlignment="1">
      <alignment horizontal="left" vertical="center" wrapText="1" indent="1"/>
    </xf>
    <xf numFmtId="0" fontId="58" fillId="3" borderId="0" xfId="551" applyFont="1" applyFill="1" applyAlignment="1">
      <alignment horizontal="left" indent="1"/>
    </xf>
    <xf numFmtId="0" fontId="58" fillId="0" borderId="0" xfId="551" applyFont="1"/>
    <xf numFmtId="0" fontId="61" fillId="0" borderId="0" xfId="551" applyFont="1" applyAlignment="1">
      <alignment readingOrder="1"/>
    </xf>
    <xf numFmtId="0" fontId="62" fillId="0" borderId="0" xfId="551" applyFont="1" applyAlignment="1">
      <alignment readingOrder="1"/>
    </xf>
    <xf numFmtId="0" fontId="58" fillId="0" borderId="0" xfId="551" applyFont="1" applyAlignment="1">
      <alignment horizontal="left" indent="2"/>
    </xf>
    <xf numFmtId="0" fontId="64" fillId="0" borderId="0" xfId="551" applyFont="1" applyAlignment="1">
      <alignment readingOrder="1"/>
    </xf>
    <xf numFmtId="0" fontId="15" fillId="0" borderId="0" xfId="551"/>
    <xf numFmtId="0" fontId="62" fillId="0" borderId="0" xfId="551" applyFont="1" applyAlignment="1">
      <alignment horizontal="left" wrapText="1" indent="2" readingOrder="1"/>
    </xf>
    <xf numFmtId="0" fontId="66" fillId="0" borderId="0" xfId="552" applyFont="1" applyAlignment="1">
      <alignment horizontal="left" readingOrder="1"/>
    </xf>
    <xf numFmtId="0" fontId="11" fillId="0" borderId="0" xfId="552" applyFont="1" applyAlignment="1">
      <alignment horizontal="left" wrapText="1" readingOrder="1"/>
    </xf>
    <xf numFmtId="0" fontId="66" fillId="0" borderId="0" xfId="551" applyFont="1" applyAlignment="1">
      <alignment horizontal="left" readingOrder="1"/>
    </xf>
    <xf numFmtId="0" fontId="63" fillId="0" borderId="0" xfId="551" applyFont="1" applyAlignment="1">
      <alignment horizontal="left" readingOrder="1"/>
    </xf>
    <xf numFmtId="165" fontId="8" fillId="0" borderId="0" xfId="567" applyNumberFormat="1" applyFont="1" applyFill="1" applyBorder="1" applyAlignment="1" applyProtection="1"/>
    <xf numFmtId="166" fontId="8" fillId="0" borderId="0" xfId="568" applyNumberFormat="1" applyFont="1" applyFill="1" applyBorder="1" applyAlignment="1" applyProtection="1"/>
    <xf numFmtId="0" fontId="70" fillId="11" borderId="3" xfId="553" applyFont="1" applyFill="1" applyBorder="1" applyAlignment="1">
      <alignment horizontal="left" wrapText="1" indent="1"/>
    </xf>
    <xf numFmtId="0" fontId="62" fillId="0" borderId="3" xfId="551" applyFont="1" applyBorder="1" applyAlignment="1">
      <alignment vertical="top"/>
    </xf>
    <xf numFmtId="0" fontId="11" fillId="12" borderId="3" xfId="553" applyFont="1" applyFill="1" applyBorder="1" applyAlignment="1">
      <alignment horizontal="left" indent="1"/>
    </xf>
    <xf numFmtId="0" fontId="11" fillId="13" borderId="3" xfId="553" applyFont="1" applyFill="1" applyBorder="1" applyAlignment="1">
      <alignment horizontal="left" indent="1"/>
    </xf>
    <xf numFmtId="0" fontId="70" fillId="14" borderId="3" xfId="553" applyFont="1" applyFill="1" applyBorder="1" applyAlignment="1">
      <alignment horizontal="left" indent="1"/>
    </xf>
    <xf numFmtId="0" fontId="71" fillId="0" borderId="0" xfId="551" applyFont="1" applyAlignment="1">
      <alignment horizontal="left" indent="1"/>
    </xf>
    <xf numFmtId="0" fontId="96" fillId="0" borderId="0" xfId="551" applyFont="1" applyAlignment="1">
      <alignment horizontal="center"/>
    </xf>
    <xf numFmtId="0" fontId="68" fillId="0" borderId="0" xfId="551" applyFont="1" applyAlignment="1">
      <alignment horizontal="left" indent="1"/>
    </xf>
    <xf numFmtId="0" fontId="8" fillId="0" borderId="0" xfId="551" applyFont="1" applyAlignment="1">
      <alignment horizontal="center"/>
    </xf>
    <xf numFmtId="0" fontId="8" fillId="0" borderId="0" xfId="551" applyFont="1"/>
    <xf numFmtId="164" fontId="8" fillId="0" borderId="3" xfId="554" applyNumberFormat="1" applyFont="1" applyFill="1" applyBorder="1" applyAlignment="1" applyProtection="1">
      <alignment horizontal="left" indent="1"/>
    </xf>
    <xf numFmtId="0" fontId="8" fillId="0" borderId="0" xfId="551" applyFont="1" applyAlignment="1">
      <alignment horizontal="left"/>
    </xf>
    <xf numFmtId="0" fontId="97" fillId="0" borderId="0" xfId="551" applyFont="1" applyAlignment="1">
      <alignment horizontal="left"/>
    </xf>
    <xf numFmtId="0" fontId="58" fillId="0" borderId="0" xfId="551" applyFont="1" applyAlignment="1">
      <alignment horizontal="left"/>
    </xf>
    <xf numFmtId="0" fontId="15" fillId="0" borderId="0" xfId="551" applyAlignment="1">
      <alignment horizontal="left"/>
    </xf>
    <xf numFmtId="0" fontId="48" fillId="0" borderId="0" xfId="551" applyFont="1"/>
    <xf numFmtId="0" fontId="64" fillId="0" borderId="0" xfId="551" applyFont="1" applyAlignment="1">
      <alignment horizontal="left" indent="1"/>
    </xf>
    <xf numFmtId="0" fontId="15" fillId="0" borderId="0" xfId="551" applyAlignment="1">
      <alignment wrapText="1"/>
    </xf>
    <xf numFmtId="0" fontId="52" fillId="0" borderId="0" xfId="550" applyAlignment="1" applyProtection="1"/>
    <xf numFmtId="0" fontId="62" fillId="0" borderId="0" xfId="551" applyFont="1" applyAlignment="1">
      <alignment horizontal="left" vertical="top"/>
    </xf>
    <xf numFmtId="0" fontId="47" fillId="0" borderId="0" xfId="551" applyFont="1" applyAlignment="1">
      <alignment horizontal="left"/>
    </xf>
    <xf numFmtId="0" fontId="15" fillId="0" borderId="0" xfId="551" applyAlignment="1">
      <alignment horizontal="left" wrapText="1"/>
    </xf>
    <xf numFmtId="0" fontId="0" fillId="0" borderId="0" xfId="0" applyAlignment="1">
      <alignment horizontal="left"/>
    </xf>
    <xf numFmtId="0" fontId="52" fillId="0" borderId="0" xfId="550" applyAlignment="1" applyProtection="1">
      <alignment horizontal="left" vertical="center"/>
    </xf>
    <xf numFmtId="0" fontId="62" fillId="0" borderId="0" xfId="551" applyFont="1" applyAlignment="1">
      <alignment horizontal="center" vertical="top"/>
    </xf>
    <xf numFmtId="0" fontId="48" fillId="0" borderId="0" xfId="551" applyFont="1" applyAlignment="1">
      <alignment horizontal="center" vertical="top"/>
    </xf>
    <xf numFmtId="0" fontId="63" fillId="0" borderId="0" xfId="551" applyFont="1" applyAlignment="1">
      <alignment horizontal="left" indent="2" readingOrder="1"/>
    </xf>
    <xf numFmtId="0" fontId="68" fillId="0" borderId="0" xfId="551" applyFont="1" applyAlignment="1">
      <alignment horizontal="left"/>
    </xf>
    <xf numFmtId="0" fontId="67" fillId="0" borderId="0" xfId="0" applyFont="1" applyAlignment="1">
      <alignment horizontal="left"/>
    </xf>
    <xf numFmtId="0" fontId="66" fillId="0" borderId="0" xfId="551" applyFont="1"/>
    <xf numFmtId="0" fontId="102" fillId="0" borderId="0" xfId="551" applyFont="1" applyAlignment="1">
      <alignment horizontal="left"/>
    </xf>
    <xf numFmtId="0" fontId="74" fillId="2" borderId="13" xfId="0" applyFont="1" applyFill="1" applyBorder="1" applyAlignment="1">
      <alignment vertical="top"/>
    </xf>
    <xf numFmtId="0" fontId="74" fillId="2" borderId="14" xfId="0" applyFont="1" applyFill="1" applyBorder="1" applyAlignment="1">
      <alignment vertical="top"/>
    </xf>
    <xf numFmtId="0" fontId="15" fillId="0" borderId="0" xfId="0" applyFont="1" applyAlignment="1">
      <alignment vertical="top"/>
    </xf>
    <xf numFmtId="0" fontId="58" fillId="0" borderId="36" xfId="551" applyFont="1" applyBorder="1" applyAlignment="1">
      <alignment vertical="top"/>
    </xf>
    <xf numFmtId="0" fontId="58" fillId="0" borderId="23" xfId="551" applyFont="1" applyBorder="1" applyAlignment="1">
      <alignment vertical="top"/>
    </xf>
    <xf numFmtId="0" fontId="58" fillId="3" borderId="0" xfId="551" applyFont="1" applyFill="1" applyAlignment="1">
      <alignment horizontal="left" vertical="top"/>
    </xf>
    <xf numFmtId="0" fontId="58" fillId="3" borderId="1" xfId="551" applyFont="1" applyFill="1" applyBorder="1" applyAlignment="1">
      <alignment horizontal="left" vertical="top"/>
    </xf>
    <xf numFmtId="0" fontId="58" fillId="3" borderId="4" xfId="551" applyFont="1" applyFill="1" applyBorder="1" applyAlignment="1">
      <alignment horizontal="left" vertical="top"/>
    </xf>
    <xf numFmtId="0" fontId="58" fillId="3" borderId="36" xfId="551" applyFont="1" applyFill="1" applyBorder="1" applyAlignment="1">
      <alignment horizontal="left" vertical="top"/>
    </xf>
    <xf numFmtId="0" fontId="47" fillId="0" borderId="1" xfId="551" applyFont="1" applyBorder="1" applyAlignment="1">
      <alignment horizontal="left" vertical="top"/>
    </xf>
    <xf numFmtId="0" fontId="75" fillId="2" borderId="30" xfId="551" applyFont="1" applyFill="1" applyBorder="1" applyAlignment="1">
      <alignment vertical="top"/>
    </xf>
    <xf numFmtId="0" fontId="75" fillId="2" borderId="31" xfId="551" applyFont="1" applyFill="1" applyBorder="1" applyAlignment="1">
      <alignment vertical="top"/>
    </xf>
    <xf numFmtId="0" fontId="11" fillId="0" borderId="14" xfId="551" applyFont="1" applyBorder="1" applyAlignment="1">
      <alignment horizontal="left" vertical="top" wrapText="1"/>
    </xf>
    <xf numFmtId="0" fontId="79" fillId="0" borderId="0" xfId="551" applyFont="1" applyAlignment="1">
      <alignment horizontal="center" vertical="top" wrapText="1"/>
    </xf>
    <xf numFmtId="0" fontId="79" fillId="0" borderId="1" xfId="551" applyFont="1" applyBorder="1" applyAlignment="1">
      <alignment horizontal="left" vertical="top"/>
    </xf>
    <xf numFmtId="0" fontId="16" fillId="4" borderId="3" xfId="551" applyFont="1" applyFill="1" applyBorder="1" applyAlignment="1">
      <alignment horizontal="center" vertical="top"/>
    </xf>
    <xf numFmtId="0" fontId="15" fillId="0" borderId="1" xfId="551" applyBorder="1" applyAlignment="1">
      <alignment horizontal="left" vertical="top"/>
    </xf>
    <xf numFmtId="49" fontId="15" fillId="0" borderId="1" xfId="551" applyNumberFormat="1" applyBorder="1" applyAlignment="1">
      <alignment horizontal="left" vertical="top"/>
    </xf>
    <xf numFmtId="0" fontId="16" fillId="0" borderId="1" xfId="0" applyFont="1" applyBorder="1" applyAlignment="1">
      <alignment vertical="top"/>
    </xf>
    <xf numFmtId="0" fontId="18" fillId="0" borderId="32" xfId="551" applyFont="1" applyBorder="1" applyAlignment="1">
      <alignment horizontal="center" vertical="top"/>
    </xf>
    <xf numFmtId="0" fontId="85" fillId="2" borderId="0" xfId="551" applyFont="1" applyFill="1" applyAlignment="1">
      <alignment horizontal="center" vertical="top"/>
    </xf>
    <xf numFmtId="0" fontId="86" fillId="0" borderId="1" xfId="551" applyFont="1" applyBorder="1" applyAlignment="1">
      <alignment vertical="top"/>
    </xf>
    <xf numFmtId="0" fontId="82" fillId="0" borderId="0" xfId="0" applyFont="1" applyAlignment="1">
      <alignment vertical="top"/>
    </xf>
    <xf numFmtId="0" fontId="36" fillId="0" borderId="0" xfId="0" applyFont="1" applyAlignment="1">
      <alignment horizontal="center" vertical="top"/>
    </xf>
    <xf numFmtId="0" fontId="0" fillId="0" borderId="13" xfId="0" applyBorder="1" applyAlignment="1">
      <alignment vertical="top"/>
    </xf>
    <xf numFmtId="0" fontId="33" fillId="2" borderId="13" xfId="0" applyFont="1" applyFill="1" applyBorder="1" applyAlignment="1">
      <alignment vertical="top"/>
    </xf>
    <xf numFmtId="0" fontId="0" fillId="0" borderId="0" xfId="0" applyAlignment="1">
      <alignment horizontal="right" vertical="top"/>
    </xf>
    <xf numFmtId="1" fontId="0" fillId="0" borderId="1" xfId="0" applyNumberFormat="1" applyBorder="1" applyAlignment="1">
      <alignment horizontal="left" vertical="top"/>
    </xf>
    <xf numFmtId="0" fontId="0" fillId="0" borderId="0" xfId="0" applyAlignment="1">
      <alignment vertical="top"/>
    </xf>
    <xf numFmtId="0" fontId="0" fillId="0" borderId="1" xfId="0" applyBorder="1" applyAlignment="1">
      <alignment horizontal="left" vertical="top"/>
    </xf>
    <xf numFmtId="0" fontId="33" fillId="2" borderId="14" xfId="0" applyFont="1" applyFill="1" applyBorder="1" applyAlignment="1">
      <alignment vertical="top"/>
    </xf>
    <xf numFmtId="0" fontId="15" fillId="0" borderId="0" xfId="0" applyFont="1" applyAlignment="1">
      <alignment vertical="center"/>
    </xf>
    <xf numFmtId="0" fontId="32" fillId="2" borderId="16" xfId="0" applyFont="1" applyFill="1" applyBorder="1" applyAlignment="1">
      <alignment horizontal="left" vertical="center"/>
    </xf>
    <xf numFmtId="0" fontId="33" fillId="2" borderId="0" xfId="0" applyFont="1" applyFill="1" applyAlignment="1">
      <alignment horizontal="left" vertical="center" wrapText="1"/>
    </xf>
    <xf numFmtId="0" fontId="58" fillId="0" borderId="12" xfId="551" applyFont="1" applyBorder="1"/>
    <xf numFmtId="0" fontId="15" fillId="0" borderId="17" xfId="0" applyFont="1" applyBorder="1" applyAlignment="1">
      <alignment horizontal="left" vertical="center" wrapText="1" indent="2"/>
    </xf>
    <xf numFmtId="0" fontId="15" fillId="7" borderId="22" xfId="0" applyFont="1" applyFill="1" applyBorder="1" applyAlignment="1">
      <alignment horizontal="left" vertical="center" wrapText="1"/>
    </xf>
    <xf numFmtId="0" fontId="15" fillId="0" borderId="15" xfId="0" applyFont="1" applyBorder="1" applyAlignment="1">
      <alignment horizontal="left" vertical="center" wrapText="1" indent="1"/>
    </xf>
    <xf numFmtId="0" fontId="15" fillId="0" borderId="16" xfId="0" applyFont="1" applyBorder="1" applyAlignment="1">
      <alignment horizontal="left" vertical="center" wrapText="1" indent="2"/>
    </xf>
    <xf numFmtId="0" fontId="15" fillId="0" borderId="22" xfId="0" applyFont="1" applyBorder="1" applyAlignment="1">
      <alignment horizontal="left" vertical="center" wrapText="1" indent="1"/>
    </xf>
    <xf numFmtId="0" fontId="15" fillId="0" borderId="24" xfId="0" applyFont="1" applyBorder="1" applyAlignment="1">
      <alignment horizontal="left" vertical="center" wrapText="1" indent="2"/>
    </xf>
    <xf numFmtId="0" fontId="16" fillId="0" borderId="17" xfId="0" applyFont="1" applyBorder="1" applyAlignment="1">
      <alignment horizontal="left" vertical="center" wrapText="1" indent="1"/>
    </xf>
    <xf numFmtId="0" fontId="33" fillId="2" borderId="16" xfId="0" applyFont="1" applyFill="1" applyBorder="1" applyAlignment="1">
      <alignment horizontal="left" vertical="center"/>
    </xf>
    <xf numFmtId="0" fontId="15" fillId="4" borderId="15" xfId="0" applyFont="1" applyFill="1" applyBorder="1" applyAlignment="1">
      <alignment horizontal="left" vertical="center" wrapText="1"/>
    </xf>
    <xf numFmtId="0" fontId="15" fillId="0" borderId="17" xfId="0" applyFont="1" applyBorder="1" applyAlignment="1">
      <alignment vertical="center"/>
    </xf>
    <xf numFmtId="0" fontId="25" fillId="0" borderId="15" xfId="0" applyFont="1" applyBorder="1" applyAlignment="1">
      <alignment horizontal="left" vertical="center" wrapText="1"/>
    </xf>
    <xf numFmtId="0" fontId="19" fillId="0" borderId="17" xfId="0" applyFont="1" applyBorder="1" applyAlignment="1">
      <alignment horizontal="left" vertical="center" wrapText="1" indent="1"/>
    </xf>
    <xf numFmtId="0" fontId="22" fillId="0" borderId="0" xfId="0" applyFont="1" applyAlignment="1">
      <alignment horizontal="left" vertical="center"/>
    </xf>
    <xf numFmtId="0" fontId="15" fillId="0" borderId="6" xfId="0" applyFont="1" applyBorder="1" applyAlignment="1">
      <alignment horizontal="left" vertical="center" wrapText="1"/>
    </xf>
    <xf numFmtId="0" fontId="15" fillId="7" borderId="2" xfId="0" applyFont="1" applyFill="1" applyBorder="1" applyAlignment="1">
      <alignment horizontal="left" vertical="center" wrapText="1"/>
    </xf>
    <xf numFmtId="0" fontId="15" fillId="0" borderId="6" xfId="0" applyFont="1" applyBorder="1" applyAlignment="1">
      <alignment horizontal="left" vertical="center" wrapText="1" indent="1"/>
    </xf>
    <xf numFmtId="0" fontId="15" fillId="0" borderId="6" xfId="0" applyFont="1" applyBorder="1" applyAlignment="1">
      <alignment horizontal="left" vertical="center" wrapText="1" indent="2"/>
    </xf>
    <xf numFmtId="0" fontId="16" fillId="0" borderId="6" xfId="0" applyFont="1" applyBorder="1" applyAlignment="1">
      <alignment horizontal="left" vertical="center" wrapText="1" indent="1"/>
    </xf>
    <xf numFmtId="0" fontId="19" fillId="0" borderId="6" xfId="0" applyFont="1" applyBorder="1" applyAlignment="1">
      <alignment horizontal="left" vertical="center" wrapText="1" indent="2"/>
    </xf>
    <xf numFmtId="0" fontId="48" fillId="0" borderId="15" xfId="551" applyFont="1" applyBorder="1" applyAlignment="1">
      <alignment vertical="center"/>
    </xf>
    <xf numFmtId="0" fontId="30" fillId="0" borderId="0" xfId="551" applyFont="1" applyAlignment="1">
      <alignment vertical="center"/>
    </xf>
    <xf numFmtId="0" fontId="58" fillId="0" borderId="15" xfId="551" applyFont="1" applyBorder="1" applyAlignment="1">
      <alignment vertical="center"/>
    </xf>
    <xf numFmtId="0" fontId="58" fillId="3" borderId="0" xfId="551" applyFont="1" applyFill="1" applyAlignment="1">
      <alignment vertical="center"/>
    </xf>
    <xf numFmtId="0" fontId="15" fillId="0" borderId="4" xfId="0" applyFont="1" applyBorder="1" applyAlignment="1">
      <alignment horizontal="left" vertical="center" wrapText="1"/>
    </xf>
    <xf numFmtId="0" fontId="58" fillId="3" borderId="0" xfId="551" applyFont="1" applyFill="1" applyAlignment="1">
      <alignment horizontal="center" vertical="center"/>
    </xf>
    <xf numFmtId="0" fontId="77" fillId="20" borderId="4" xfId="0" applyFont="1" applyFill="1" applyBorder="1" applyAlignment="1">
      <alignment horizontal="left" vertical="center" indent="1"/>
    </xf>
    <xf numFmtId="0" fontId="47" fillId="0" borderId="15" xfId="551" applyFont="1" applyBorder="1" applyAlignment="1">
      <alignment horizontal="left" vertical="center"/>
    </xf>
    <xf numFmtId="0" fontId="58" fillId="3" borderId="0" xfId="551" applyFont="1" applyFill="1" applyAlignment="1">
      <alignment horizontal="left" vertical="center" indent="1"/>
    </xf>
    <xf numFmtId="0" fontId="0" fillId="0" borderId="0" xfId="0" applyAlignment="1">
      <alignment horizontal="left" vertical="center" indent="1"/>
    </xf>
    <xf numFmtId="0" fontId="58" fillId="3" borderId="4" xfId="551" applyFont="1" applyFill="1" applyBorder="1" applyAlignment="1">
      <alignment vertical="center"/>
    </xf>
    <xf numFmtId="0" fontId="58" fillId="3" borderId="4" xfId="551" applyFont="1" applyFill="1" applyBorder="1" applyAlignment="1">
      <alignment horizontal="left" vertical="center" indent="1"/>
    </xf>
    <xf numFmtId="0" fontId="0" fillId="0" borderId="4" xfId="0" applyBorder="1" applyAlignment="1">
      <alignment horizontal="left" vertical="center" indent="1"/>
    </xf>
    <xf numFmtId="0" fontId="58" fillId="3" borderId="2" xfId="551" applyFont="1" applyFill="1" applyBorder="1" applyAlignment="1">
      <alignment vertical="center"/>
    </xf>
    <xf numFmtId="0" fontId="15" fillId="0" borderId="15" xfId="0" applyFont="1" applyBorder="1" applyAlignment="1">
      <alignment vertical="center"/>
    </xf>
    <xf numFmtId="0" fontId="58" fillId="3" borderId="0" xfId="551" applyFont="1" applyFill="1" applyAlignment="1">
      <alignment horizontal="left" vertical="center"/>
    </xf>
    <xf numFmtId="0" fontId="58" fillId="0" borderId="15" xfId="551" applyFont="1" applyBorder="1" applyAlignment="1">
      <alignment horizontal="right" vertical="center"/>
    </xf>
    <xf numFmtId="0" fontId="15" fillId="0" borderId="33" xfId="0" applyFont="1" applyBorder="1" applyAlignment="1">
      <alignment vertical="center"/>
    </xf>
    <xf numFmtId="0" fontId="15" fillId="0" borderId="28" xfId="0" applyFont="1" applyBorder="1" applyAlignment="1">
      <alignment horizontal="center" vertical="center" wrapText="1"/>
    </xf>
    <xf numFmtId="0" fontId="16" fillId="0" borderId="0" xfId="0" applyFont="1" applyAlignment="1">
      <alignment vertical="center"/>
    </xf>
    <xf numFmtId="0" fontId="79" fillId="0" borderId="0" xfId="551" applyFont="1" applyAlignment="1">
      <alignment vertical="center"/>
    </xf>
    <xf numFmtId="0" fontId="16" fillId="0" borderId="0" xfId="551" applyFont="1" applyAlignment="1">
      <alignment vertical="center"/>
    </xf>
    <xf numFmtId="0" fontId="16" fillId="0" borderId="0" xfId="0" applyFont="1" applyAlignment="1">
      <alignment horizontal="center" vertical="center"/>
    </xf>
    <xf numFmtId="0" fontId="58" fillId="0" borderId="0" xfId="551" applyFont="1" applyAlignment="1">
      <alignment vertical="center"/>
    </xf>
    <xf numFmtId="0" fontId="34" fillId="0" borderId="0" xfId="551" applyFont="1" applyAlignment="1">
      <alignment vertical="center"/>
    </xf>
    <xf numFmtId="0" fontId="15" fillId="0" borderId="0" xfId="551" applyAlignment="1">
      <alignment horizontal="right" vertical="center"/>
    </xf>
    <xf numFmtId="0" fontId="81" fillId="0" borderId="15" xfId="551" applyFont="1" applyBorder="1" applyAlignment="1">
      <alignment vertical="center"/>
    </xf>
    <xf numFmtId="0" fontId="82" fillId="0" borderId="0" xfId="551" applyFont="1" applyAlignment="1">
      <alignment vertical="center"/>
    </xf>
    <xf numFmtId="0" fontId="83" fillId="0" borderId="0" xfId="0" applyFont="1" applyAlignment="1">
      <alignment vertical="center"/>
    </xf>
    <xf numFmtId="0" fontId="84" fillId="0" borderId="0" xfId="551" applyFont="1" applyAlignment="1">
      <alignment horizontal="right" vertical="center"/>
    </xf>
    <xf numFmtId="0" fontId="76" fillId="15" borderId="0" xfId="551" applyFont="1" applyFill="1" applyAlignment="1">
      <alignment vertical="center" wrapText="1"/>
    </xf>
    <xf numFmtId="0" fontId="48" fillId="15" borderId="0" xfId="551" applyFont="1" applyFill="1" applyAlignment="1">
      <alignment vertical="center" wrapText="1"/>
    </xf>
    <xf numFmtId="0" fontId="48" fillId="12" borderId="0" xfId="551" applyFont="1" applyFill="1" applyAlignment="1">
      <alignment vertical="center"/>
    </xf>
    <xf numFmtId="0" fontId="48" fillId="13" borderId="0" xfId="551" applyFont="1" applyFill="1" applyAlignment="1">
      <alignment vertical="center"/>
    </xf>
    <xf numFmtId="0" fontId="76" fillId="14" borderId="0" xfId="551" applyFont="1" applyFill="1" applyAlignment="1">
      <alignment vertical="center"/>
    </xf>
    <xf numFmtId="0" fontId="21" fillId="0" borderId="28" xfId="0" applyFont="1" applyBorder="1" applyAlignment="1">
      <alignment horizontal="left" vertical="center" wrapText="1"/>
    </xf>
    <xf numFmtId="0" fontId="80" fillId="0" borderId="12" xfId="0" applyFont="1" applyBorder="1" applyAlignment="1">
      <alignment vertical="center"/>
    </xf>
    <xf numFmtId="0" fontId="40" fillId="2" borderId="15" xfId="0" applyFont="1" applyFill="1" applyBorder="1" applyAlignment="1">
      <alignment horizontal="left" vertical="center"/>
    </xf>
    <xf numFmtId="0" fontId="41" fillId="2" borderId="0" xfId="0" applyFont="1" applyFill="1" applyAlignment="1">
      <alignment horizontal="center" vertical="center" wrapText="1"/>
    </xf>
    <xf numFmtId="0" fontId="36" fillId="2" borderId="15" xfId="0" applyFont="1" applyFill="1" applyBorder="1" applyAlignment="1">
      <alignment horizontal="center" vertical="center"/>
    </xf>
    <xf numFmtId="0" fontId="89" fillId="0" borderId="0" xfId="0" applyFont="1" applyAlignment="1">
      <alignment horizontal="center" vertical="center"/>
    </xf>
    <xf numFmtId="0" fontId="42" fillId="0" borderId="0" xfId="0" applyFont="1" applyAlignment="1">
      <alignment horizontal="center" vertical="center" wrapText="1"/>
    </xf>
    <xf numFmtId="0" fontId="40" fillId="2" borderId="0" xfId="0" applyFont="1" applyFill="1" applyAlignment="1">
      <alignment horizontal="left" vertical="center"/>
    </xf>
    <xf numFmtId="0" fontId="40" fillId="2" borderId="0" xfId="0" applyFont="1" applyFill="1" applyAlignment="1">
      <alignment horizontal="center" vertical="center" wrapText="1"/>
    </xf>
    <xf numFmtId="0" fontId="36" fillId="2" borderId="33" xfId="0" applyFont="1" applyFill="1" applyBorder="1" applyAlignment="1">
      <alignment horizontal="center" vertical="center"/>
    </xf>
    <xf numFmtId="0" fontId="36" fillId="2" borderId="28" xfId="0" applyFont="1" applyFill="1" applyBorder="1" applyAlignment="1">
      <alignment horizontal="center" vertical="center" wrapText="1"/>
    </xf>
    <xf numFmtId="0" fontId="15" fillId="7" borderId="26" xfId="0" applyFont="1" applyFill="1" applyBorder="1" applyAlignment="1">
      <alignment horizontal="left" vertical="center" wrapText="1"/>
    </xf>
    <xf numFmtId="0" fontId="15" fillId="7" borderId="3" xfId="0" applyFont="1" applyFill="1" applyBorder="1" applyAlignment="1">
      <alignment horizontal="left" vertical="top" wrapText="1"/>
    </xf>
    <xf numFmtId="0" fontId="15" fillId="7" borderId="3" xfId="0" quotePrefix="1" applyFont="1" applyFill="1" applyBorder="1" applyAlignment="1">
      <alignment horizontal="left" vertical="top"/>
    </xf>
    <xf numFmtId="0" fontId="16" fillId="7" borderId="3" xfId="1" quotePrefix="1" applyFont="1" applyFill="1" applyBorder="1" applyAlignment="1">
      <alignment horizontal="left" vertical="top" wrapText="1"/>
    </xf>
    <xf numFmtId="0" fontId="58" fillId="3" borderId="1" xfId="551" applyFont="1" applyFill="1" applyBorder="1" applyAlignment="1">
      <alignment horizontal="left" wrapText="1"/>
    </xf>
    <xf numFmtId="0" fontId="58" fillId="3" borderId="36" xfId="551" applyFont="1" applyFill="1" applyBorder="1" applyAlignment="1">
      <alignment horizontal="left" wrapText="1"/>
    </xf>
    <xf numFmtId="0" fontId="58" fillId="3" borderId="23" xfId="551" applyFont="1" applyFill="1" applyBorder="1" applyAlignment="1">
      <alignment horizontal="left" wrapText="1"/>
    </xf>
    <xf numFmtId="0" fontId="47" fillId="0" borderId="1" xfId="551" applyFont="1" applyBorder="1" applyAlignment="1">
      <alignment horizontal="left" wrapText="1"/>
    </xf>
    <xf numFmtId="0" fontId="58" fillId="3" borderId="36" xfId="551" applyFont="1" applyFill="1" applyBorder="1" applyAlignment="1">
      <alignment horizontal="left" wrapText="1" indent="1"/>
    </xf>
    <xf numFmtId="0" fontId="79" fillId="0" borderId="1" xfId="551" applyFont="1" applyBorder="1" applyAlignment="1">
      <alignment horizontal="left" wrapText="1" indent="2"/>
    </xf>
    <xf numFmtId="0" fontId="15" fillId="0" borderId="1" xfId="551" applyBorder="1" applyAlignment="1">
      <alignment horizontal="left" wrapText="1" indent="2"/>
    </xf>
    <xf numFmtId="49" fontId="15" fillId="0" borderId="1" xfId="551" applyNumberFormat="1" applyBorder="1" applyAlignment="1">
      <alignment horizontal="left" wrapText="1" indent="2"/>
    </xf>
    <xf numFmtId="0" fontId="16" fillId="0" borderId="1" xfId="0" applyFont="1" applyBorder="1" applyAlignment="1">
      <alignment vertical="center" wrapText="1"/>
    </xf>
    <xf numFmtId="0" fontId="94" fillId="2" borderId="14" xfId="0" applyFont="1" applyFill="1" applyBorder="1" applyAlignment="1">
      <alignment vertical="center" wrapText="1"/>
    </xf>
    <xf numFmtId="0" fontId="103" fillId="2" borderId="31" xfId="551" applyFont="1" applyFill="1" applyBorder="1" applyAlignment="1">
      <alignment vertical="center" wrapText="1"/>
    </xf>
    <xf numFmtId="0" fontId="48" fillId="0" borderId="14" xfId="551" applyFont="1" applyBorder="1" applyAlignment="1">
      <alignment horizontal="left" vertical="center" wrapText="1"/>
    </xf>
    <xf numFmtId="0" fontId="104" fillId="0" borderId="1" xfId="551" applyFont="1" applyBorder="1" applyAlignment="1">
      <alignment wrapText="1"/>
    </xf>
    <xf numFmtId="0" fontId="15" fillId="0" borderId="1" xfId="0" applyFont="1" applyBorder="1" applyAlignment="1">
      <alignment horizontal="left" vertical="center" wrapText="1"/>
    </xf>
    <xf numFmtId="0" fontId="21" fillId="2" borderId="1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5" fillId="0" borderId="18" xfId="0" applyFont="1" applyBorder="1" applyAlignment="1" applyProtection="1">
      <alignment horizontal="left" vertical="center" wrapText="1"/>
      <protection locked="0"/>
    </xf>
    <xf numFmtId="0" fontId="15" fillId="7" borderId="1" xfId="0" applyFont="1" applyFill="1" applyBorder="1" applyAlignment="1">
      <alignment horizontal="left" vertical="center" wrapText="1"/>
    </xf>
    <xf numFmtId="0" fontId="15" fillId="7" borderId="23" xfId="0" applyFont="1" applyFill="1" applyBorder="1" applyAlignment="1">
      <alignment horizontal="left" vertical="center" wrapText="1"/>
    </xf>
    <xf numFmtId="0" fontId="15" fillId="0" borderId="21" xfId="0" applyFont="1" applyBorder="1" applyAlignment="1" applyProtection="1">
      <alignment horizontal="left" vertical="center" wrapText="1"/>
      <protection locked="0"/>
    </xf>
    <xf numFmtId="0" fontId="15" fillId="0" borderId="14" xfId="0" applyFont="1" applyBorder="1" applyAlignment="1">
      <alignment horizontal="left" vertical="center" wrapText="1"/>
    </xf>
    <xf numFmtId="0" fontId="15" fillId="4" borderId="1" xfId="0" applyFont="1" applyFill="1" applyBorder="1" applyAlignment="1">
      <alignment horizontal="left" vertical="center" wrapText="1"/>
    </xf>
    <xf numFmtId="0" fontId="16" fillId="0" borderId="3" xfId="0" applyFont="1" applyBorder="1" applyAlignment="1" applyProtection="1">
      <alignment horizontal="left" vertical="center" wrapText="1"/>
      <protection locked="0"/>
    </xf>
    <xf numFmtId="0" fontId="15" fillId="7" borderId="0" xfId="0" applyFont="1" applyFill="1" applyAlignment="1">
      <alignment horizontal="left" vertical="center" wrapText="1"/>
    </xf>
    <xf numFmtId="0" fontId="15" fillId="0" borderId="3" xfId="0" applyFont="1" applyBorder="1" applyAlignment="1" applyProtection="1">
      <alignment horizontal="left" vertical="center" wrapText="1"/>
      <protection locked="0"/>
    </xf>
    <xf numFmtId="0" fontId="15" fillId="0" borderId="3" xfId="0" applyFont="1" applyBorder="1" applyAlignment="1" applyProtection="1">
      <alignment horizontal="left" vertical="center"/>
      <protection locked="0"/>
    </xf>
    <xf numFmtId="0" fontId="15" fillId="0" borderId="5"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4" xfId="0" applyFont="1" applyBorder="1" applyAlignment="1">
      <alignment horizontal="left" vertical="center"/>
    </xf>
    <xf numFmtId="0" fontId="21" fillId="2" borderId="14" xfId="0" applyFont="1" applyFill="1" applyBorder="1" applyAlignment="1">
      <alignment horizontal="left" vertical="center"/>
    </xf>
    <xf numFmtId="0" fontId="15" fillId="0" borderId="1" xfId="0" applyFont="1" applyBorder="1" applyAlignment="1">
      <alignment horizontal="left" vertical="center"/>
    </xf>
    <xf numFmtId="0" fontId="16" fillId="0" borderId="6" xfId="0" applyFont="1" applyBorder="1" applyAlignment="1">
      <alignment horizontal="left" vertical="center" wrapText="1"/>
    </xf>
    <xf numFmtId="0" fontId="15" fillId="0" borderId="0" xfId="0" applyFont="1" applyAlignment="1">
      <alignment horizontal="left" vertical="center"/>
    </xf>
    <xf numFmtId="43" fontId="77" fillId="20" borderId="2" xfId="0" applyNumberFormat="1" applyFont="1" applyFill="1" applyBorder="1" applyAlignment="1">
      <alignment horizontal="left" vertical="center"/>
    </xf>
    <xf numFmtId="0" fontId="33" fillId="2" borderId="1" xfId="0" applyFont="1" applyFill="1" applyBorder="1" applyAlignment="1">
      <alignment horizontal="left" vertical="center" wrapText="1"/>
    </xf>
    <xf numFmtId="0" fontId="16" fillId="0" borderId="0" xfId="0" applyFont="1" applyAlignment="1">
      <alignment horizontal="left" vertical="center"/>
    </xf>
    <xf numFmtId="0" fontId="82" fillId="0" borderId="0" xfId="0" applyFont="1" applyAlignment="1">
      <alignment horizontal="left" vertical="center"/>
    </xf>
    <xf numFmtId="0" fontId="36" fillId="0" borderId="0" xfId="0" applyFont="1" applyAlignment="1">
      <alignment horizontal="left" vertical="center"/>
    </xf>
    <xf numFmtId="0" fontId="0" fillId="0" borderId="14" xfId="0" applyBorder="1" applyAlignment="1">
      <alignment horizontal="left" vertical="center"/>
    </xf>
    <xf numFmtId="0" fontId="33" fillId="2" borderId="14" xfId="0" applyFont="1" applyFill="1" applyBorder="1" applyAlignment="1">
      <alignment horizontal="left" vertical="center"/>
    </xf>
    <xf numFmtId="0" fontId="0" fillId="0" borderId="1" xfId="0" applyBorder="1" applyAlignment="1">
      <alignment horizontal="left" vertical="center"/>
    </xf>
    <xf numFmtId="0" fontId="16" fillId="0" borderId="18" xfId="1" applyFont="1" applyBorder="1" applyAlignment="1">
      <alignment horizontal="left" vertical="top" wrapText="1"/>
    </xf>
    <xf numFmtId="0" fontId="16" fillId="0" borderId="18" xfId="0" applyFont="1" applyBorder="1" applyAlignment="1">
      <alignment horizontal="left" vertical="top" wrapText="1"/>
    </xf>
    <xf numFmtId="0" fontId="15" fillId="7" borderId="18" xfId="0" applyFont="1" applyFill="1" applyBorder="1" applyAlignment="1">
      <alignment horizontal="left" vertical="top" wrapText="1"/>
    </xf>
    <xf numFmtId="0" fontId="15" fillId="0" borderId="18" xfId="0" quotePrefix="1" applyFont="1" applyBorder="1" applyAlignment="1">
      <alignment horizontal="left" vertical="top" wrapText="1"/>
    </xf>
    <xf numFmtId="0" fontId="15" fillId="7" borderId="18" xfId="0" quotePrefix="1" applyFont="1" applyFill="1" applyBorder="1" applyAlignment="1">
      <alignment horizontal="left" vertical="top"/>
    </xf>
    <xf numFmtId="0" fontId="16" fillId="0" borderId="18" xfId="1" quotePrefix="1" applyFont="1" applyBorder="1" applyAlignment="1">
      <alignment horizontal="left" vertical="top" wrapText="1"/>
    </xf>
    <xf numFmtId="0" fontId="16" fillId="7" borderId="18" xfId="1" quotePrefix="1" applyFont="1" applyFill="1" applyBorder="1" applyAlignment="1">
      <alignment horizontal="left" vertical="top" wrapText="1"/>
    </xf>
    <xf numFmtId="0" fontId="15" fillId="0" borderId="25" xfId="0" applyFont="1" applyBorder="1" applyAlignment="1">
      <alignment horizontal="center" vertical="center" wrapText="1"/>
    </xf>
    <xf numFmtId="0" fontId="15" fillId="4" borderId="25" xfId="0" applyFont="1" applyFill="1" applyBorder="1" applyAlignment="1">
      <alignment horizontal="center" vertical="center" wrapText="1"/>
    </xf>
    <xf numFmtId="0" fontId="16" fillId="0" borderId="21" xfId="1" quotePrefix="1" applyFont="1" applyBorder="1" applyAlignment="1">
      <alignment horizontal="left" vertical="top" wrapText="1"/>
    </xf>
    <xf numFmtId="0" fontId="58" fillId="3" borderId="4" xfId="551" applyFont="1" applyFill="1" applyBorder="1" applyAlignment="1" applyProtection="1">
      <alignment horizontal="left" indent="2"/>
      <protection locked="0"/>
    </xf>
    <xf numFmtId="0" fontId="58" fillId="3" borderId="2" xfId="551" applyFont="1" applyFill="1" applyBorder="1" applyAlignment="1" applyProtection="1">
      <alignment horizontal="left" indent="2"/>
      <protection locked="0"/>
    </xf>
    <xf numFmtId="0" fontId="77" fillId="20" borderId="4" xfId="0" applyFont="1" applyFill="1" applyBorder="1" applyAlignment="1" applyProtection="1">
      <alignment horizontal="left" indent="2"/>
      <protection locked="0"/>
    </xf>
    <xf numFmtId="0" fontId="77" fillId="20" borderId="2" xfId="0" applyFont="1" applyFill="1" applyBorder="1" applyAlignment="1" applyProtection="1">
      <alignment horizontal="left" indent="2"/>
      <protection locked="0"/>
    </xf>
    <xf numFmtId="0" fontId="52" fillId="20" borderId="2" xfId="550" applyFill="1" applyBorder="1" applyAlignment="1" applyProtection="1">
      <alignment horizontal="left" indent="2"/>
      <protection locked="0"/>
    </xf>
    <xf numFmtId="0" fontId="58" fillId="3" borderId="36" xfId="551" applyFont="1" applyFill="1" applyBorder="1" applyAlignment="1" applyProtection="1">
      <alignment horizontal="left" indent="2"/>
      <protection locked="0"/>
    </xf>
    <xf numFmtId="0" fontId="58" fillId="3" borderId="23" xfId="551" applyFont="1" applyFill="1" applyBorder="1" applyAlignment="1" applyProtection="1">
      <alignment horizontal="left" indent="2"/>
      <protection locked="0"/>
    </xf>
    <xf numFmtId="0" fontId="52" fillId="3" borderId="23" xfId="550" applyFill="1" applyBorder="1" applyAlignment="1" applyProtection="1">
      <alignment horizontal="left" indent="2"/>
      <protection locked="0"/>
    </xf>
    <xf numFmtId="0" fontId="45" fillId="0" borderId="36" xfId="1" applyFont="1" applyBorder="1" applyAlignment="1" applyProtection="1">
      <alignment horizontal="left" indent="2"/>
      <protection locked="0"/>
    </xf>
    <xf numFmtId="49" fontId="58" fillId="3" borderId="23" xfId="551" applyNumberFormat="1" applyFont="1" applyFill="1" applyBorder="1" applyAlignment="1" applyProtection="1">
      <alignment horizontal="left" indent="2"/>
      <protection locked="0"/>
    </xf>
    <xf numFmtId="49" fontId="58" fillId="3" borderId="2" xfId="551" applyNumberFormat="1" applyFont="1" applyFill="1" applyBorder="1" applyAlignment="1" applyProtection="1">
      <alignment horizontal="left" indent="2"/>
      <protection locked="0"/>
    </xf>
    <xf numFmtId="0" fontId="52" fillId="3" borderId="2" xfId="550" applyFill="1" applyBorder="1" applyAlignment="1" applyProtection="1">
      <alignment horizontal="left" indent="2"/>
      <protection locked="0"/>
    </xf>
    <xf numFmtId="0" fontId="45" fillId="10" borderId="4" xfId="1" applyFont="1" applyFill="1" applyBorder="1" applyAlignment="1" applyProtection="1">
      <alignment horizontal="left" indent="2"/>
      <protection locked="0"/>
    </xf>
    <xf numFmtId="0" fontId="45" fillId="10" borderId="2" xfId="1" applyFont="1" applyFill="1" applyBorder="1" applyAlignment="1" applyProtection="1">
      <alignment horizontal="left" indent="2"/>
      <protection locked="0"/>
    </xf>
    <xf numFmtId="0" fontId="45" fillId="10" borderId="36" xfId="1" applyFont="1" applyFill="1" applyBorder="1" applyAlignment="1" applyProtection="1">
      <alignment horizontal="left" indent="2"/>
      <protection locked="0"/>
    </xf>
    <xf numFmtId="0" fontId="45" fillId="10" borderId="23" xfId="1" applyFont="1" applyFill="1" applyBorder="1" applyAlignment="1" applyProtection="1">
      <alignment horizontal="left" indent="2"/>
      <protection locked="0"/>
    </xf>
    <xf numFmtId="0" fontId="55" fillId="0" borderId="4" xfId="1" applyFont="1" applyBorder="1" applyAlignment="1" applyProtection="1">
      <alignment horizontal="left" indent="2"/>
      <protection locked="0"/>
    </xf>
    <xf numFmtId="0" fontId="45" fillId="10" borderId="37" xfId="1" applyFont="1" applyFill="1" applyBorder="1" applyAlignment="1" applyProtection="1">
      <alignment horizontal="left" indent="2"/>
      <protection locked="0"/>
    </xf>
    <xf numFmtId="0" fontId="55" fillId="0" borderId="36" xfId="1" applyFont="1" applyBorder="1" applyAlignment="1" applyProtection="1">
      <alignment horizontal="left" indent="2"/>
      <protection locked="0"/>
    </xf>
    <xf numFmtId="0" fontId="45" fillId="10" borderId="38" xfId="1" applyFont="1" applyFill="1" applyBorder="1" applyAlignment="1" applyProtection="1">
      <alignment horizontal="left" indent="2"/>
      <protection locked="0"/>
    </xf>
    <xf numFmtId="0" fontId="71" fillId="0" borderId="4" xfId="551" applyFont="1" applyBorder="1" applyAlignment="1" applyProtection="1">
      <alignment horizontal="left" indent="2"/>
      <protection locked="0"/>
    </xf>
    <xf numFmtId="0" fontId="0" fillId="0" borderId="0" xfId="0" applyAlignment="1">
      <alignment horizontal="left" vertical="center"/>
    </xf>
    <xf numFmtId="38" fontId="45" fillId="0" borderId="36" xfId="1" applyNumberFormat="1" applyFont="1" applyBorder="1" applyAlignment="1" applyProtection="1">
      <alignment horizontal="left" indent="2"/>
      <protection locked="0"/>
    </xf>
    <xf numFmtId="0" fontId="58" fillId="3" borderId="18" xfId="551" applyFont="1" applyFill="1" applyBorder="1" applyAlignment="1">
      <alignment horizontal="left" wrapText="1" indent="2"/>
    </xf>
    <xf numFmtId="38" fontId="58" fillId="3" borderId="18" xfId="551" applyNumberFormat="1" applyFont="1" applyFill="1" applyBorder="1" applyAlignment="1">
      <alignment horizontal="left" wrapText="1" indent="2"/>
    </xf>
    <xf numFmtId="0" fontId="58" fillId="21" borderId="2" xfId="551" applyFont="1" applyFill="1" applyBorder="1" applyAlignment="1">
      <alignment horizontal="right"/>
    </xf>
    <xf numFmtId="0" fontId="58" fillId="21" borderId="3" xfId="551" applyFont="1" applyFill="1" applyBorder="1" applyAlignment="1">
      <alignment horizontal="right"/>
    </xf>
    <xf numFmtId="38" fontId="58" fillId="3" borderId="2" xfId="551" applyNumberFormat="1" applyFont="1" applyFill="1" applyBorder="1" applyAlignment="1" applyProtection="1">
      <alignment horizontal="left" indent="2"/>
      <protection locked="0"/>
    </xf>
    <xf numFmtId="0" fontId="77" fillId="22" borderId="4" xfId="0" applyFont="1" applyFill="1" applyBorder="1" applyAlignment="1">
      <alignment horizontal="right" vertical="top"/>
    </xf>
    <xf numFmtId="0" fontId="77" fillId="22" borderId="6" xfId="0" applyFont="1" applyFill="1" applyBorder="1" applyAlignment="1">
      <alignment horizontal="right" vertical="top"/>
    </xf>
    <xf numFmtId="0" fontId="77" fillId="22" borderId="43" xfId="0" applyFont="1" applyFill="1" applyBorder="1" applyAlignment="1">
      <alignment horizontal="right" vertical="top"/>
    </xf>
    <xf numFmtId="0" fontId="77" fillId="20" borderId="0" xfId="0" applyFont="1" applyFill="1"/>
    <xf numFmtId="0" fontId="52" fillId="20" borderId="0" xfId="550" applyFill="1" applyBorder="1" applyAlignment="1" applyProtection="1"/>
    <xf numFmtId="0" fontId="112" fillId="0" borderId="13" xfId="0" applyFont="1" applyBorder="1" applyAlignment="1">
      <alignment horizontal="left" vertical="center" wrapText="1"/>
    </xf>
    <xf numFmtId="0" fontId="112" fillId="0" borderId="13" xfId="0" applyFont="1" applyBorder="1" applyAlignment="1">
      <alignment vertical="center"/>
    </xf>
    <xf numFmtId="0" fontId="112" fillId="0" borderId="0" xfId="0" applyFont="1" applyAlignment="1">
      <alignment vertical="center"/>
    </xf>
    <xf numFmtId="0" fontId="112" fillId="0" borderId="14" xfId="0" applyFont="1" applyBorder="1" applyAlignment="1">
      <alignment horizontal="right" vertical="center"/>
    </xf>
    <xf numFmtId="0" fontId="45" fillId="0" borderId="2" xfId="1" applyFont="1" applyBorder="1" applyAlignment="1" applyProtection="1">
      <alignment horizontal="left"/>
      <protection locked="0"/>
    </xf>
    <xf numFmtId="0" fontId="52" fillId="3" borderId="1" xfId="550" applyFill="1" applyBorder="1" applyAlignment="1" applyProtection="1">
      <alignment horizontal="left" indent="2"/>
      <protection locked="0"/>
    </xf>
    <xf numFmtId="0" fontId="58" fillId="0" borderId="33" xfId="551" applyFont="1" applyBorder="1"/>
    <xf numFmtId="6" fontId="45" fillId="0" borderId="14" xfId="1" applyNumberFormat="1" applyFont="1" applyBorder="1" applyAlignment="1">
      <alignment horizontal="left" indent="2"/>
    </xf>
    <xf numFmtId="6" fontId="45" fillId="0" borderId="34" xfId="1" applyNumberFormat="1" applyFont="1" applyBorder="1" applyAlignment="1">
      <alignment horizontal="left" indent="2"/>
    </xf>
    <xf numFmtId="0" fontId="0" fillId="0" borderId="0" xfId="0" applyAlignment="1">
      <alignment horizontal="center"/>
    </xf>
    <xf numFmtId="0" fontId="113" fillId="7" borderId="2" xfId="0" applyFont="1" applyFill="1" applyBorder="1" applyAlignment="1">
      <alignment horizontal="left" vertical="center" wrapText="1"/>
    </xf>
    <xf numFmtId="0" fontId="113" fillId="7" borderId="0" xfId="0" applyFont="1" applyFill="1" applyAlignment="1">
      <alignment horizontal="center" vertical="center" wrapText="1"/>
    </xf>
    <xf numFmtId="0" fontId="114" fillId="7" borderId="0" xfId="1" quotePrefix="1" applyFont="1" applyFill="1" applyAlignment="1">
      <alignment horizontal="left" vertical="top" wrapText="1"/>
    </xf>
    <xf numFmtId="0" fontId="113" fillId="7" borderId="0" xfId="0" applyFont="1" applyFill="1" applyAlignment="1">
      <alignment horizontal="left" vertical="top" wrapText="1"/>
    </xf>
    <xf numFmtId="0" fontId="113" fillId="7" borderId="6" xfId="0" applyFont="1" applyFill="1" applyBorder="1" applyAlignment="1">
      <alignment vertical="top" wrapText="1"/>
    </xf>
    <xf numFmtId="0" fontId="113" fillId="7" borderId="0" xfId="0" applyFont="1" applyFill="1" applyAlignment="1">
      <alignment horizontal="left" vertical="center" wrapText="1"/>
    </xf>
    <xf numFmtId="0" fontId="114" fillId="7" borderId="0" xfId="1" applyFont="1" applyFill="1" applyAlignment="1">
      <alignment horizontal="left" vertical="top" wrapText="1"/>
    </xf>
    <xf numFmtId="0" fontId="113" fillId="7" borderId="8" xfId="0" applyFont="1" applyFill="1" applyBorder="1" applyAlignment="1">
      <alignment horizontal="left" vertical="center" wrapText="1"/>
    </xf>
    <xf numFmtId="0" fontId="113" fillId="7" borderId="15" xfId="0" applyFont="1" applyFill="1" applyBorder="1" applyAlignment="1">
      <alignment horizontal="left" vertical="center" wrapText="1"/>
    </xf>
    <xf numFmtId="0" fontId="113" fillId="7" borderId="0" xfId="0" applyFont="1" applyFill="1" applyAlignment="1">
      <alignment vertical="top" wrapText="1"/>
    </xf>
    <xf numFmtId="0" fontId="113" fillId="7" borderId="1" xfId="0" applyFont="1" applyFill="1" applyBorder="1" applyAlignment="1">
      <alignment horizontal="left" vertical="center" wrapText="1"/>
    </xf>
    <xf numFmtId="0" fontId="113" fillId="7" borderId="26" xfId="0" applyFont="1" applyFill="1" applyBorder="1" applyAlignment="1">
      <alignment horizontal="left" vertical="center" wrapText="1"/>
    </xf>
    <xf numFmtId="0" fontId="113" fillId="7" borderId="1" xfId="0" applyFont="1" applyFill="1" applyBorder="1" applyAlignment="1">
      <alignment vertical="top" wrapText="1"/>
    </xf>
    <xf numFmtId="0" fontId="115" fillId="0" borderId="0" xfId="0" applyFont="1"/>
    <xf numFmtId="0" fontId="116" fillId="0" borderId="0" xfId="0" applyFont="1" applyAlignment="1">
      <alignment horizontal="centerContinuous"/>
    </xf>
    <xf numFmtId="0" fontId="117" fillId="0" borderId="0" xfId="0" applyFont="1" applyAlignment="1">
      <alignment horizontal="centerContinuous"/>
    </xf>
    <xf numFmtId="0" fontId="66" fillId="0" borderId="0" xfId="0" applyFont="1" applyAlignment="1">
      <alignment horizontal="centerContinuous"/>
    </xf>
    <xf numFmtId="0" fontId="118" fillId="0" borderId="0" xfId="0" applyFont="1" applyAlignment="1">
      <alignment horizontal="centerContinuous"/>
    </xf>
    <xf numFmtId="0" fontId="119" fillId="0" borderId="0" xfId="0" applyFont="1"/>
    <xf numFmtId="0" fontId="117" fillId="0" borderId="0" xfId="0" applyFont="1"/>
    <xf numFmtId="0" fontId="117" fillId="0" borderId="1" xfId="0" applyFont="1" applyBorder="1"/>
    <xf numFmtId="0" fontId="120" fillId="23" borderId="45" xfId="0" applyFont="1" applyFill="1" applyBorder="1"/>
    <xf numFmtId="0" fontId="120" fillId="23" borderId="13" xfId="0" applyFont="1" applyFill="1" applyBorder="1" applyAlignment="1">
      <alignment horizontal="left"/>
    </xf>
    <xf numFmtId="0" fontId="120" fillId="23" borderId="13" xfId="0" applyFont="1" applyFill="1" applyBorder="1" applyAlignment="1">
      <alignment horizontal="center"/>
    </xf>
    <xf numFmtId="0" fontId="120" fillId="24" borderId="46" xfId="0" applyFont="1" applyFill="1" applyBorder="1" applyAlignment="1">
      <alignment horizontal="left"/>
    </xf>
    <xf numFmtId="0" fontId="120" fillId="24" borderId="47" xfId="0" applyFont="1" applyFill="1" applyBorder="1" applyAlignment="1">
      <alignment horizontal="center"/>
    </xf>
    <xf numFmtId="0" fontId="120" fillId="24" borderId="48" xfId="0" applyFont="1" applyFill="1" applyBorder="1" applyAlignment="1">
      <alignment horizontal="center"/>
    </xf>
    <xf numFmtId="0" fontId="120" fillId="25" borderId="13" xfId="0" applyFont="1" applyFill="1" applyBorder="1" applyAlignment="1">
      <alignment horizontal="left"/>
    </xf>
    <xf numFmtId="0" fontId="120" fillId="25" borderId="13" xfId="0" applyFont="1" applyFill="1" applyBorder="1" applyAlignment="1">
      <alignment horizontal="center"/>
    </xf>
    <xf numFmtId="0" fontId="120" fillId="25" borderId="14" xfId="0" applyFont="1" applyFill="1" applyBorder="1" applyAlignment="1">
      <alignment horizontal="center"/>
    </xf>
    <xf numFmtId="0" fontId="120" fillId="26" borderId="12" xfId="0" applyFont="1" applyFill="1" applyBorder="1" applyAlignment="1">
      <alignment horizontal="left"/>
    </xf>
    <xf numFmtId="0" fontId="120" fillId="26" borderId="13" xfId="0" applyFont="1" applyFill="1" applyBorder="1" applyAlignment="1">
      <alignment horizontal="center"/>
    </xf>
    <xf numFmtId="0" fontId="120" fillId="26" borderId="14" xfId="0" applyFont="1" applyFill="1" applyBorder="1" applyAlignment="1">
      <alignment horizontal="center"/>
    </xf>
    <xf numFmtId="0" fontId="120" fillId="27" borderId="46" xfId="0" applyFont="1" applyFill="1" applyBorder="1" applyAlignment="1">
      <alignment horizontal="left"/>
    </xf>
    <xf numFmtId="0" fontId="120" fillId="27" borderId="47" xfId="0" applyFont="1" applyFill="1" applyBorder="1" applyAlignment="1">
      <alignment horizontal="left"/>
    </xf>
    <xf numFmtId="0" fontId="120" fillId="27" borderId="14" xfId="0" applyFont="1" applyFill="1" applyBorder="1" applyAlignment="1">
      <alignment horizontal="center"/>
    </xf>
    <xf numFmtId="0" fontId="120" fillId="28" borderId="46" xfId="0" applyFont="1" applyFill="1" applyBorder="1" applyAlignment="1">
      <alignment horizontal="left"/>
    </xf>
    <xf numFmtId="0" fontId="120" fillId="28" borderId="47" xfId="0" applyFont="1" applyFill="1" applyBorder="1" applyAlignment="1">
      <alignment horizontal="left"/>
    </xf>
    <xf numFmtId="0" fontId="120" fillId="28" borderId="14" xfId="0" applyFont="1" applyFill="1" applyBorder="1" applyAlignment="1">
      <alignment horizontal="center"/>
    </xf>
    <xf numFmtId="0" fontId="120" fillId="29" borderId="13" xfId="0" applyFont="1" applyFill="1" applyBorder="1" applyAlignment="1">
      <alignment horizontal="left"/>
    </xf>
    <xf numFmtId="0" fontId="120" fillId="29" borderId="13" xfId="0" applyFont="1" applyFill="1" applyBorder="1" applyAlignment="1">
      <alignment horizontal="center"/>
    </xf>
    <xf numFmtId="0" fontId="120" fillId="30" borderId="46" xfId="0" applyFont="1" applyFill="1" applyBorder="1" applyAlignment="1">
      <alignment horizontal="left"/>
    </xf>
    <xf numFmtId="0" fontId="120" fillId="30" borderId="47" xfId="0" applyFont="1" applyFill="1" applyBorder="1" applyAlignment="1">
      <alignment horizontal="left"/>
    </xf>
    <xf numFmtId="0" fontId="120" fillId="30" borderId="48" xfId="0" applyFont="1" applyFill="1" applyBorder="1" applyAlignment="1">
      <alignment horizontal="center"/>
    </xf>
    <xf numFmtId="0" fontId="120" fillId="23" borderId="12" xfId="0" applyFont="1" applyFill="1" applyBorder="1" applyAlignment="1">
      <alignment horizontal="left"/>
    </xf>
    <xf numFmtId="0" fontId="120" fillId="23" borderId="47" xfId="0" applyFont="1" applyFill="1" applyBorder="1" applyAlignment="1">
      <alignment horizontal="center"/>
    </xf>
    <xf numFmtId="0" fontId="120" fillId="23" borderId="48" xfId="0" applyFont="1" applyFill="1" applyBorder="1" applyAlignment="1">
      <alignment horizontal="center"/>
    </xf>
    <xf numFmtId="0" fontId="120" fillId="24" borderId="12" xfId="0" applyFont="1" applyFill="1" applyBorder="1" applyAlignment="1">
      <alignment horizontal="left"/>
    </xf>
    <xf numFmtId="0" fontId="120" fillId="24" borderId="13" xfId="0" applyFont="1" applyFill="1" applyBorder="1" applyAlignment="1">
      <alignment horizontal="center"/>
    </xf>
    <xf numFmtId="0" fontId="120" fillId="23" borderId="49" xfId="0" applyFont="1" applyFill="1" applyBorder="1" applyAlignment="1">
      <alignment horizontal="center"/>
    </xf>
    <xf numFmtId="0" fontId="120" fillId="23" borderId="50" xfId="0" applyFont="1" applyFill="1" applyBorder="1" applyAlignment="1">
      <alignment horizontal="center"/>
    </xf>
    <xf numFmtId="0" fontId="120" fillId="23" borderId="51" xfId="0" applyFont="1" applyFill="1" applyBorder="1" applyAlignment="1">
      <alignment horizontal="center"/>
    </xf>
    <xf numFmtId="0" fontId="120" fillId="24" borderId="52" xfId="0" applyFont="1" applyFill="1" applyBorder="1" applyAlignment="1">
      <alignment horizontal="center" wrapText="1"/>
    </xf>
    <xf numFmtId="0" fontId="120" fillId="24" borderId="53" xfId="0" applyFont="1" applyFill="1" applyBorder="1" applyAlignment="1">
      <alignment horizontal="center"/>
    </xf>
    <xf numFmtId="0" fontId="120" fillId="24" borderId="54" xfId="0" applyFont="1" applyFill="1" applyBorder="1" applyAlignment="1">
      <alignment horizontal="center"/>
    </xf>
    <xf numFmtId="0" fontId="120" fillId="25" borderId="55" xfId="0" applyFont="1" applyFill="1" applyBorder="1" applyAlignment="1">
      <alignment horizontal="center" wrapText="1"/>
    </xf>
    <xf numFmtId="0" fontId="120" fillId="25" borderId="50" xfId="0" applyFont="1" applyFill="1" applyBorder="1" applyAlignment="1">
      <alignment horizontal="center"/>
    </xf>
    <xf numFmtId="0" fontId="120" fillId="25" borderId="56" xfId="0" applyFont="1" applyFill="1" applyBorder="1" applyAlignment="1">
      <alignment horizontal="center"/>
    </xf>
    <xf numFmtId="0" fontId="120" fillId="26" borderId="55" xfId="0" applyFont="1" applyFill="1" applyBorder="1" applyAlignment="1">
      <alignment horizontal="center" wrapText="1"/>
    </xf>
    <xf numFmtId="0" fontId="120" fillId="26" borderId="50" xfId="0" applyFont="1" applyFill="1" applyBorder="1" applyAlignment="1">
      <alignment horizontal="center"/>
    </xf>
    <xf numFmtId="0" fontId="120" fillId="26" borderId="56" xfId="0" applyFont="1" applyFill="1" applyBorder="1" applyAlignment="1">
      <alignment horizontal="center"/>
    </xf>
    <xf numFmtId="0" fontId="120" fillId="27" borderId="55" xfId="0" applyFont="1" applyFill="1" applyBorder="1" applyAlignment="1">
      <alignment horizontal="center" wrapText="1"/>
    </xf>
    <xf numFmtId="0" fontId="120" fillId="27" borderId="50" xfId="0" applyFont="1" applyFill="1" applyBorder="1" applyAlignment="1">
      <alignment horizontal="center"/>
    </xf>
    <xf numFmtId="10" fontId="120" fillId="27" borderId="50" xfId="0" applyNumberFormat="1" applyFont="1" applyFill="1" applyBorder="1" applyAlignment="1">
      <alignment horizontal="center" wrapText="1"/>
    </xf>
    <xf numFmtId="0" fontId="120" fillId="27" borderId="56" xfId="0" applyFont="1" applyFill="1" applyBorder="1" applyAlignment="1">
      <alignment horizontal="center"/>
    </xf>
    <xf numFmtId="0" fontId="120" fillId="28" borderId="55" xfId="0" applyFont="1" applyFill="1" applyBorder="1" applyAlignment="1">
      <alignment horizontal="center" wrapText="1"/>
    </xf>
    <xf numFmtId="0" fontId="120" fillId="28" borderId="50" xfId="0" applyFont="1" applyFill="1" applyBorder="1" applyAlignment="1">
      <alignment horizontal="center"/>
    </xf>
    <xf numFmtId="10" fontId="120" fillId="28" borderId="50" xfId="0" applyNumberFormat="1" applyFont="1" applyFill="1" applyBorder="1" applyAlignment="1">
      <alignment horizontal="center" wrapText="1"/>
    </xf>
    <xf numFmtId="0" fontId="120" fillId="28" borderId="56" xfId="0" applyFont="1" applyFill="1" applyBorder="1" applyAlignment="1">
      <alignment horizontal="center"/>
    </xf>
    <xf numFmtId="0" fontId="120" fillId="29" borderId="55" xfId="0" applyFont="1" applyFill="1" applyBorder="1" applyAlignment="1">
      <alignment horizontal="center" wrapText="1"/>
    </xf>
    <xf numFmtId="0" fontId="120" fillId="29" borderId="50" xfId="0" applyFont="1" applyFill="1" applyBorder="1" applyAlignment="1">
      <alignment horizontal="center"/>
    </xf>
    <xf numFmtId="0" fontId="120" fillId="29" borderId="56" xfId="0" applyFont="1" applyFill="1" applyBorder="1" applyAlignment="1">
      <alignment horizontal="center"/>
    </xf>
    <xf numFmtId="0" fontId="120" fillId="30" borderId="52" xfId="0" applyFont="1" applyFill="1" applyBorder="1" applyAlignment="1">
      <alignment horizontal="center" wrapText="1"/>
    </xf>
    <xf numFmtId="0" fontId="120" fillId="30" borderId="53" xfId="0" applyFont="1" applyFill="1" applyBorder="1" applyAlignment="1">
      <alignment horizontal="center"/>
    </xf>
    <xf numFmtId="0" fontId="120" fillId="30" borderId="54" xfId="0" applyFont="1" applyFill="1" applyBorder="1" applyAlignment="1">
      <alignment horizontal="center"/>
    </xf>
    <xf numFmtId="0" fontId="120" fillId="23" borderId="55" xfId="0" applyFont="1" applyFill="1" applyBorder="1" applyAlignment="1">
      <alignment horizontal="center" wrapText="1"/>
    </xf>
    <xf numFmtId="0" fontId="120" fillId="23" borderId="50" xfId="0" applyFont="1" applyFill="1" applyBorder="1" applyAlignment="1">
      <alignment horizontal="center" wrapText="1"/>
    </xf>
    <xf numFmtId="0" fontId="120" fillId="23" borderId="57" xfId="0" applyFont="1" applyFill="1" applyBorder="1" applyAlignment="1">
      <alignment horizontal="center"/>
    </xf>
    <xf numFmtId="0" fontId="120" fillId="24" borderId="50" xfId="0" applyFont="1" applyFill="1" applyBorder="1" applyAlignment="1">
      <alignment horizontal="center"/>
    </xf>
    <xf numFmtId="0" fontId="120" fillId="24" borderId="50" xfId="0" applyFont="1" applyFill="1" applyBorder="1" applyAlignment="1">
      <alignment horizontal="center" wrapText="1"/>
    </xf>
    <xf numFmtId="0" fontId="120" fillId="24" borderId="57" xfId="0" applyFont="1" applyFill="1" applyBorder="1" applyAlignment="1">
      <alignment horizontal="center"/>
    </xf>
    <xf numFmtId="8" fontId="11" fillId="31" borderId="58" xfId="568" applyNumberFormat="1" applyFont="1" applyFill="1" applyBorder="1" applyAlignment="1" applyProtection="1">
      <alignment horizontal="right"/>
      <protection locked="0"/>
    </xf>
    <xf numFmtId="10" fontId="11" fillId="0" borderId="24" xfId="568" applyNumberFormat="1" applyFont="1" applyBorder="1" applyAlignment="1" applyProtection="1">
      <alignment horizontal="center"/>
      <protection locked="0"/>
    </xf>
    <xf numFmtId="44" fontId="11" fillId="0" borderId="24" xfId="568" applyFont="1" applyBorder="1" applyAlignment="1" applyProtection="1">
      <alignment horizontal="center"/>
      <protection locked="0"/>
    </xf>
    <xf numFmtId="10" fontId="11" fillId="0" borderId="9" xfId="0" applyNumberFormat="1" applyFont="1" applyBorder="1" applyAlignment="1" applyProtection="1">
      <alignment horizontal="center"/>
      <protection locked="0"/>
    </xf>
    <xf numFmtId="8" fontId="11" fillId="31" borderId="10" xfId="568" applyNumberFormat="1" applyFont="1" applyFill="1" applyBorder="1" applyAlignment="1" applyProtection="1">
      <alignment horizontal="right"/>
      <protection locked="0"/>
    </xf>
    <xf numFmtId="10" fontId="11" fillId="0" borderId="17" xfId="568" applyNumberFormat="1" applyFont="1" applyBorder="1" applyAlignment="1" applyProtection="1">
      <alignment horizontal="center"/>
      <protection locked="0"/>
    </xf>
    <xf numFmtId="44" fontId="11" fillId="0" borderId="17" xfId="568" applyFont="1" applyBorder="1" applyAlignment="1" applyProtection="1">
      <alignment horizontal="center"/>
      <protection locked="0"/>
    </xf>
    <xf numFmtId="10" fontId="11" fillId="0" borderId="3" xfId="0" applyNumberFormat="1" applyFont="1" applyBorder="1" applyAlignment="1" applyProtection="1">
      <alignment horizontal="center"/>
      <protection locked="0"/>
    </xf>
    <xf numFmtId="49" fontId="11" fillId="0" borderId="3" xfId="0" applyNumberFormat="1" applyFont="1" applyBorder="1" applyAlignment="1" applyProtection="1">
      <alignment horizontal="left"/>
      <protection locked="0"/>
    </xf>
    <xf numFmtId="10" fontId="11" fillId="0" borderId="17" xfId="24" applyNumberFormat="1" applyFont="1" applyBorder="1" applyAlignment="1" applyProtection="1">
      <alignment horizontal="center"/>
      <protection locked="0"/>
    </xf>
    <xf numFmtId="44" fontId="11" fillId="0" borderId="18" xfId="568" applyFont="1" applyBorder="1" applyAlignment="1" applyProtection="1">
      <alignment horizontal="left"/>
      <protection locked="0"/>
    </xf>
    <xf numFmtId="0" fontId="11" fillId="0" borderId="3" xfId="0" applyFont="1" applyBorder="1" applyAlignment="1" applyProtection="1">
      <alignment horizontal="center"/>
      <protection locked="0"/>
    </xf>
    <xf numFmtId="0" fontId="11" fillId="0" borderId="0" xfId="0" applyFont="1"/>
    <xf numFmtId="8" fontId="11" fillId="31" borderId="10" xfId="0" applyNumberFormat="1" applyFont="1" applyFill="1" applyBorder="1" applyAlignment="1" applyProtection="1">
      <alignment horizontal="right"/>
      <protection locked="0"/>
    </xf>
    <xf numFmtId="10" fontId="11" fillId="0" borderId="17" xfId="0" applyNumberFormat="1" applyFont="1" applyBorder="1" applyAlignment="1" applyProtection="1">
      <alignment horizontal="center"/>
      <protection locked="0"/>
    </xf>
    <xf numFmtId="44" fontId="11" fillId="0" borderId="18" xfId="0" applyNumberFormat="1" applyFont="1" applyBorder="1" applyAlignment="1" applyProtection="1">
      <alignment horizontal="left"/>
      <protection locked="0"/>
    </xf>
    <xf numFmtId="44" fontId="11" fillId="0" borderId="17" xfId="0" applyNumberFormat="1" applyFont="1" applyBorder="1" applyAlignment="1" applyProtection="1">
      <alignment horizontal="center"/>
      <protection locked="0"/>
    </xf>
    <xf numFmtId="10" fontId="11" fillId="0" borderId="17" xfId="24" applyNumberFormat="1" applyFont="1" applyFill="1" applyBorder="1" applyAlignment="1" applyProtection="1">
      <alignment horizontal="center"/>
      <protection locked="0"/>
    </xf>
    <xf numFmtId="10" fontId="11" fillId="0" borderId="16" xfId="568" applyNumberFormat="1" applyFont="1" applyBorder="1" applyAlignment="1" applyProtection="1">
      <alignment horizontal="center"/>
      <protection locked="0"/>
    </xf>
    <xf numFmtId="44" fontId="11" fillId="0" borderId="16" xfId="568" applyFont="1" applyBorder="1" applyAlignment="1" applyProtection="1">
      <alignment horizontal="center"/>
      <protection locked="0"/>
    </xf>
    <xf numFmtId="10" fontId="11" fillId="0" borderId="5" xfId="0" applyNumberFormat="1" applyFont="1" applyBorder="1" applyAlignment="1" applyProtection="1">
      <alignment horizontal="center"/>
      <protection locked="0"/>
    </xf>
    <xf numFmtId="0" fontId="0" fillId="32" borderId="64" xfId="0" applyFill="1" applyBorder="1" applyAlignment="1">
      <alignment horizontal="center"/>
    </xf>
    <xf numFmtId="0" fontId="66" fillId="32" borderId="65" xfId="0" applyFont="1" applyFill="1" applyBorder="1" applyAlignment="1">
      <alignment horizontal="center" vertical="center"/>
    </xf>
    <xf numFmtId="8" fontId="120" fillId="23" borderId="66" xfId="568" applyNumberFormat="1" applyFont="1" applyFill="1" applyBorder="1" applyAlignment="1">
      <alignment horizontal="center"/>
    </xf>
    <xf numFmtId="10" fontId="120" fillId="24" borderId="65" xfId="0" applyNumberFormat="1" applyFont="1" applyFill="1" applyBorder="1" applyAlignment="1">
      <alignment horizontal="center"/>
    </xf>
    <xf numFmtId="44" fontId="120" fillId="24" borderId="67" xfId="568" applyFont="1" applyFill="1" applyBorder="1" applyAlignment="1">
      <alignment horizontal="center"/>
    </xf>
    <xf numFmtId="44" fontId="120" fillId="32" borderId="68" xfId="568" applyFont="1" applyFill="1" applyBorder="1" applyAlignment="1">
      <alignment horizontal="center"/>
    </xf>
    <xf numFmtId="10" fontId="120" fillId="25" borderId="65" xfId="0" applyNumberFormat="1" applyFont="1" applyFill="1" applyBorder="1" applyAlignment="1">
      <alignment horizontal="center"/>
    </xf>
    <xf numFmtId="44" fontId="120" fillId="25" borderId="69" xfId="568" applyFont="1" applyFill="1" applyBorder="1" applyAlignment="1">
      <alignment horizontal="right"/>
    </xf>
    <xf numFmtId="44" fontId="120" fillId="32" borderId="67" xfId="568" applyFont="1" applyFill="1" applyBorder="1" applyAlignment="1">
      <alignment horizontal="center"/>
    </xf>
    <xf numFmtId="10" fontId="120" fillId="26" borderId="65" xfId="0" applyNumberFormat="1" applyFont="1" applyFill="1" applyBorder="1" applyAlignment="1">
      <alignment horizontal="center"/>
    </xf>
    <xf numFmtId="44" fontId="120" fillId="26" borderId="69" xfId="568" applyFont="1" applyFill="1" applyBorder="1" applyAlignment="1">
      <alignment horizontal="right"/>
    </xf>
    <xf numFmtId="44" fontId="120" fillId="32" borderId="65" xfId="568" applyFont="1" applyFill="1" applyBorder="1" applyAlignment="1">
      <alignment horizontal="center"/>
    </xf>
    <xf numFmtId="44" fontId="120" fillId="27" borderId="69" xfId="568" applyFont="1" applyFill="1" applyBorder="1" applyAlignment="1">
      <alignment horizontal="right"/>
    </xf>
    <xf numFmtId="10" fontId="120" fillId="27" borderId="69" xfId="0" applyNumberFormat="1" applyFont="1" applyFill="1" applyBorder="1" applyAlignment="1">
      <alignment horizontal="center"/>
    </xf>
    <xf numFmtId="44" fontId="120" fillId="27" borderId="69" xfId="0" applyNumberFormat="1" applyFont="1" applyFill="1" applyBorder="1" applyAlignment="1">
      <alignment horizontal="right"/>
    </xf>
    <xf numFmtId="44" fontId="120" fillId="32" borderId="67" xfId="0" applyNumberFormat="1" applyFont="1" applyFill="1" applyBorder="1" applyAlignment="1">
      <alignment horizontal="center"/>
    </xf>
    <xf numFmtId="44" fontId="120" fillId="28" borderId="69" xfId="0" applyNumberFormat="1" applyFont="1" applyFill="1" applyBorder="1" applyAlignment="1">
      <alignment horizontal="right"/>
    </xf>
    <xf numFmtId="10" fontId="120" fillId="28" borderId="69" xfId="0" applyNumberFormat="1" applyFont="1" applyFill="1" applyBorder="1" applyAlignment="1">
      <alignment horizontal="center"/>
    </xf>
    <xf numFmtId="44" fontId="120" fillId="32" borderId="66" xfId="0" applyNumberFormat="1" applyFont="1" applyFill="1" applyBorder="1" applyAlignment="1">
      <alignment horizontal="center"/>
    </xf>
    <xf numFmtId="10" fontId="120" fillId="29" borderId="69" xfId="0" applyNumberFormat="1" applyFont="1" applyFill="1" applyBorder="1" applyAlignment="1">
      <alignment horizontal="center"/>
    </xf>
    <xf numFmtId="44" fontId="120" fillId="29" borderId="70" xfId="0" applyNumberFormat="1" applyFont="1" applyFill="1" applyBorder="1" applyAlignment="1">
      <alignment horizontal="center"/>
    </xf>
    <xf numFmtId="10" fontId="120" fillId="30" borderId="69" xfId="0" applyNumberFormat="1" applyFont="1" applyFill="1" applyBorder="1" applyAlignment="1">
      <alignment horizontal="center"/>
    </xf>
    <xf numFmtId="44" fontId="120" fillId="30" borderId="70" xfId="0" applyNumberFormat="1" applyFont="1" applyFill="1" applyBorder="1" applyAlignment="1">
      <alignment horizontal="center"/>
    </xf>
    <xf numFmtId="10" fontId="120" fillId="23" borderId="71" xfId="0" applyNumberFormat="1" applyFont="1" applyFill="1" applyBorder="1" applyAlignment="1">
      <alignment horizontal="center"/>
    </xf>
    <xf numFmtId="44" fontId="120" fillId="23" borderId="69" xfId="568" applyFont="1" applyFill="1" applyBorder="1" applyAlignment="1">
      <alignment horizontal="right"/>
    </xf>
    <xf numFmtId="44" fontId="120" fillId="32" borderId="69" xfId="568" applyFont="1" applyFill="1" applyBorder="1" applyAlignment="1">
      <alignment horizontal="center"/>
    </xf>
    <xf numFmtId="44" fontId="120" fillId="24" borderId="69" xfId="568" applyFont="1" applyFill="1" applyBorder="1" applyAlignment="1">
      <alignment horizontal="center"/>
    </xf>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Protection="1">
      <protection locked="0"/>
    </xf>
    <xf numFmtId="0" fontId="121" fillId="0" borderId="0" xfId="0" applyFont="1"/>
    <xf numFmtId="0" fontId="7" fillId="0" borderId="9" xfId="0" applyFont="1" applyBorder="1" applyAlignment="1" applyProtection="1">
      <alignment horizontal="center"/>
      <protection locked="0"/>
    </xf>
    <xf numFmtId="10" fontId="7" fillId="0" borderId="24" xfId="24" applyNumberFormat="1" applyFont="1" applyBorder="1" applyAlignment="1" applyProtection="1">
      <alignment horizontal="center"/>
      <protection locked="0"/>
    </xf>
    <xf numFmtId="40" fontId="7" fillId="24" borderId="9" xfId="568" applyNumberFormat="1" applyFont="1" applyFill="1" applyBorder="1" applyAlignment="1">
      <alignment horizontal="right"/>
    </xf>
    <xf numFmtId="44" fontId="7" fillId="0" borderId="59" xfId="568" applyFont="1" applyBorder="1" applyAlignment="1" applyProtection="1">
      <alignment horizontal="left"/>
      <protection locked="0"/>
    </xf>
    <xf numFmtId="39" fontId="7" fillId="25" borderId="9" xfId="568" applyNumberFormat="1" applyFont="1" applyFill="1" applyBorder="1" applyAlignment="1">
      <alignment horizontal="right"/>
    </xf>
    <xf numFmtId="39" fontId="7" fillId="26" borderId="9" xfId="568" applyNumberFormat="1" applyFont="1" applyFill="1" applyBorder="1" applyAlignment="1">
      <alignment horizontal="right"/>
    </xf>
    <xf numFmtId="39" fontId="7" fillId="27" borderId="9" xfId="568" applyNumberFormat="1" applyFont="1" applyFill="1" applyBorder="1" applyAlignment="1">
      <alignment horizontal="right"/>
    </xf>
    <xf numFmtId="44" fontId="7" fillId="0" borderId="59" xfId="0" applyNumberFormat="1" applyFont="1" applyBorder="1" applyAlignment="1" applyProtection="1">
      <alignment horizontal="left"/>
      <protection locked="0"/>
    </xf>
    <xf numFmtId="39" fontId="7" fillId="28" borderId="9" xfId="568" applyNumberFormat="1" applyFont="1" applyFill="1" applyBorder="1" applyAlignment="1">
      <alignment horizontal="right"/>
    </xf>
    <xf numFmtId="39" fontId="7" fillId="29" borderId="9" xfId="568" applyNumberFormat="1" applyFont="1" applyFill="1" applyBorder="1" applyAlignment="1">
      <alignment horizontal="right"/>
    </xf>
    <xf numFmtId="39" fontId="7" fillId="30" borderId="9" xfId="568" applyNumberFormat="1" applyFont="1" applyFill="1" applyBorder="1" applyAlignment="1">
      <alignment horizontal="right"/>
    </xf>
    <xf numFmtId="39" fontId="7" fillId="23" borderId="9" xfId="568" applyNumberFormat="1" applyFont="1" applyFill="1" applyBorder="1" applyAlignment="1">
      <alignment horizontal="right"/>
    </xf>
    <xf numFmtId="39" fontId="7" fillId="24" borderId="9" xfId="568" applyNumberFormat="1" applyFont="1" applyFill="1" applyBorder="1" applyAlignment="1">
      <alignment horizontal="right"/>
    </xf>
    <xf numFmtId="0" fontId="7" fillId="0" borderId="3" xfId="0" applyFont="1" applyBorder="1" applyAlignment="1" applyProtection="1">
      <alignment horizontal="center"/>
      <protection locked="0"/>
    </xf>
    <xf numFmtId="49" fontId="7" fillId="0" borderId="3" xfId="0" applyNumberFormat="1" applyFont="1" applyBorder="1" applyAlignment="1" applyProtection="1">
      <alignment horizontal="left"/>
      <protection locked="0"/>
    </xf>
    <xf numFmtId="10" fontId="7" fillId="0" borderId="17" xfId="24" applyNumberFormat="1" applyFont="1" applyBorder="1" applyAlignment="1" applyProtection="1">
      <alignment horizontal="center"/>
      <protection locked="0"/>
    </xf>
    <xf numFmtId="44" fontId="7" fillId="0" borderId="18" xfId="568" applyFont="1" applyBorder="1" applyAlignment="1" applyProtection="1">
      <alignment horizontal="left"/>
      <protection locked="0"/>
    </xf>
    <xf numFmtId="39" fontId="7" fillId="25" borderId="3" xfId="568" applyNumberFormat="1" applyFont="1" applyFill="1" applyBorder="1" applyAlignment="1">
      <alignment horizontal="right"/>
    </xf>
    <xf numFmtId="39" fontId="7" fillId="26" borderId="3" xfId="568" applyNumberFormat="1" applyFont="1" applyFill="1" applyBorder="1" applyAlignment="1">
      <alignment horizontal="right"/>
    </xf>
    <xf numFmtId="39" fontId="7" fillId="27" borderId="3" xfId="568" applyNumberFormat="1" applyFont="1" applyFill="1" applyBorder="1" applyAlignment="1">
      <alignment horizontal="right"/>
    </xf>
    <xf numFmtId="44" fontId="7" fillId="0" borderId="18" xfId="0" applyNumberFormat="1" applyFont="1" applyBorder="1" applyAlignment="1" applyProtection="1">
      <alignment horizontal="left"/>
      <protection locked="0"/>
    </xf>
    <xf numFmtId="39" fontId="7" fillId="28" borderId="3" xfId="568" applyNumberFormat="1" applyFont="1" applyFill="1" applyBorder="1" applyAlignment="1">
      <alignment horizontal="right"/>
    </xf>
    <xf numFmtId="39" fontId="7" fillId="29" borderId="3" xfId="568" applyNumberFormat="1" applyFont="1" applyFill="1" applyBorder="1" applyAlignment="1">
      <alignment horizontal="right"/>
    </xf>
    <xf numFmtId="39" fontId="7" fillId="30" borderId="3" xfId="568" applyNumberFormat="1" applyFont="1" applyFill="1" applyBorder="1" applyAlignment="1">
      <alignment horizontal="right"/>
    </xf>
    <xf numFmtId="10" fontId="7" fillId="0" borderId="17" xfId="568" applyNumberFormat="1" applyFont="1" applyBorder="1" applyAlignment="1" applyProtection="1">
      <alignment horizontal="center"/>
      <protection locked="0"/>
    </xf>
    <xf numFmtId="39" fontId="7" fillId="23" borderId="3" xfId="568" applyNumberFormat="1" applyFont="1" applyFill="1" applyBorder="1" applyAlignment="1">
      <alignment horizontal="right"/>
    </xf>
    <xf numFmtId="39" fontId="7" fillId="24" borderId="3" xfId="568" applyNumberFormat="1" applyFont="1" applyFill="1" applyBorder="1" applyAlignment="1">
      <alignment horizontal="right"/>
    </xf>
    <xf numFmtId="44" fontId="7" fillId="0" borderId="17" xfId="568" applyFont="1" applyBorder="1" applyAlignment="1" applyProtection="1">
      <alignment horizontal="center"/>
      <protection locked="0"/>
    </xf>
    <xf numFmtId="10" fontId="7" fillId="0" borderId="3" xfId="0" applyNumberFormat="1" applyFont="1" applyBorder="1" applyAlignment="1" applyProtection="1">
      <alignment horizontal="center"/>
      <protection locked="0"/>
    </xf>
    <xf numFmtId="8" fontId="7" fillId="31" borderId="10" xfId="568" applyNumberFormat="1" applyFont="1" applyFill="1" applyBorder="1" applyAlignment="1" applyProtection="1">
      <alignment horizontal="right"/>
      <protection locked="0"/>
    </xf>
    <xf numFmtId="10" fontId="7" fillId="0" borderId="17" xfId="24" applyNumberFormat="1" applyFont="1" applyFill="1" applyBorder="1" applyAlignment="1" applyProtection="1">
      <alignment horizontal="center"/>
      <protection locked="0"/>
    </xf>
    <xf numFmtId="0" fontId="7" fillId="0" borderId="18" xfId="0" applyFont="1" applyBorder="1" applyAlignment="1" applyProtection="1">
      <alignment horizontal="left"/>
      <protection locked="0"/>
    </xf>
    <xf numFmtId="0" fontId="7" fillId="0" borderId="17" xfId="0" applyFont="1" applyBorder="1" applyAlignment="1" applyProtection="1">
      <alignment horizontal="center"/>
      <protection locked="0"/>
    </xf>
    <xf numFmtId="0" fontId="7" fillId="0" borderId="5" xfId="0" applyFont="1" applyBorder="1" applyAlignment="1" applyProtection="1">
      <alignment horizontal="center"/>
      <protection locked="0"/>
    </xf>
    <xf numFmtId="49" fontId="7" fillId="0" borderId="5" xfId="0" applyNumberFormat="1" applyFont="1" applyBorder="1" applyAlignment="1" applyProtection="1">
      <alignment horizontal="left"/>
      <protection locked="0"/>
    </xf>
    <xf numFmtId="8" fontId="7" fillId="31" borderId="11" xfId="568" applyNumberFormat="1" applyFont="1" applyFill="1" applyBorder="1" applyAlignment="1" applyProtection="1">
      <alignment horizontal="right"/>
      <protection locked="0"/>
    </xf>
    <xf numFmtId="10" fontId="7" fillId="0" borderId="16" xfId="24" applyNumberFormat="1" applyFont="1" applyFill="1" applyBorder="1" applyAlignment="1" applyProtection="1">
      <alignment horizontal="center"/>
      <protection locked="0"/>
    </xf>
    <xf numFmtId="44" fontId="7" fillId="0" borderId="60" xfId="568" applyFont="1" applyBorder="1" applyAlignment="1" applyProtection="1">
      <alignment horizontal="left"/>
      <protection locked="0"/>
    </xf>
    <xf numFmtId="10" fontId="7" fillId="0" borderId="16" xfId="568" applyNumberFormat="1" applyFont="1" applyBorder="1" applyAlignment="1" applyProtection="1">
      <alignment horizontal="center"/>
      <protection locked="0"/>
    </xf>
    <xf numFmtId="44" fontId="7" fillId="0" borderId="16" xfId="568" applyFont="1" applyBorder="1" applyAlignment="1" applyProtection="1">
      <alignment horizontal="center"/>
      <protection locked="0"/>
    </xf>
    <xf numFmtId="10" fontId="7" fillId="0" borderId="5" xfId="0" applyNumberFormat="1" applyFont="1" applyBorder="1" applyAlignment="1" applyProtection="1">
      <alignment horizontal="center"/>
      <protection locked="0"/>
    </xf>
    <xf numFmtId="44" fontId="7" fillId="0" borderId="60" xfId="0" applyNumberFormat="1" applyFont="1" applyBorder="1" applyAlignment="1" applyProtection="1">
      <alignment horizontal="left"/>
      <protection locked="0"/>
    </xf>
    <xf numFmtId="10" fontId="7" fillId="0" borderId="61" xfId="568" applyNumberFormat="1" applyFont="1" applyBorder="1" applyAlignment="1" applyProtection="1">
      <alignment horizontal="center"/>
      <protection locked="0"/>
    </xf>
    <xf numFmtId="39" fontId="7" fillId="29" borderId="62" xfId="568" applyNumberFormat="1" applyFont="1" applyFill="1" applyBorder="1" applyAlignment="1">
      <alignment horizontal="right"/>
    </xf>
    <xf numFmtId="44" fontId="7" fillId="0" borderId="63" xfId="568" applyFont="1" applyBorder="1" applyAlignment="1" applyProtection="1">
      <alignment horizontal="left"/>
      <protection locked="0"/>
    </xf>
    <xf numFmtId="39" fontId="7" fillId="30" borderId="62" xfId="568" applyNumberFormat="1" applyFont="1" applyFill="1" applyBorder="1" applyAlignment="1">
      <alignment horizontal="right"/>
    </xf>
    <xf numFmtId="0" fontId="120" fillId="33" borderId="55" xfId="0" applyFont="1" applyFill="1" applyBorder="1" applyAlignment="1">
      <alignment horizontal="center" wrapText="1"/>
    </xf>
    <xf numFmtId="49" fontId="6" fillId="0" borderId="9" xfId="0" applyNumberFormat="1" applyFont="1" applyBorder="1" applyAlignment="1" applyProtection="1">
      <alignment horizontal="left"/>
      <protection locked="0"/>
    </xf>
    <xf numFmtId="49" fontId="6" fillId="0" borderId="3" xfId="0" applyNumberFormat="1" applyFont="1" applyBorder="1" applyAlignment="1" applyProtection="1">
      <alignment horizontal="left"/>
      <protection locked="0"/>
    </xf>
    <xf numFmtId="0" fontId="113" fillId="0" borderId="0" xfId="0" applyFont="1" applyAlignment="1">
      <alignment vertical="center"/>
    </xf>
    <xf numFmtId="0" fontId="16" fillId="0" borderId="3" xfId="0" quotePrefix="1" applyFont="1" applyBorder="1" applyAlignment="1">
      <alignment horizontal="center" vertical="center" wrapText="1"/>
    </xf>
    <xf numFmtId="0" fontId="15" fillId="3" borderId="3" xfId="0" applyFont="1" applyFill="1" applyBorder="1" applyAlignment="1">
      <alignment horizontal="center" vertical="center" wrapText="1"/>
    </xf>
    <xf numFmtId="0" fontId="15" fillId="7" borderId="17" xfId="0" applyFont="1" applyFill="1" applyBorder="1" applyAlignment="1">
      <alignment horizontal="left" vertical="center" wrapText="1"/>
    </xf>
    <xf numFmtId="0" fontId="16" fillId="7" borderId="3" xfId="0" applyFont="1" applyFill="1" applyBorder="1" applyAlignment="1">
      <alignment horizontal="center" vertical="center" wrapText="1"/>
    </xf>
    <xf numFmtId="0" fontId="15" fillId="0" borderId="17" xfId="0" applyFont="1" applyBorder="1" applyAlignment="1">
      <alignment horizontal="center" vertical="center" wrapText="1"/>
    </xf>
    <xf numFmtId="0" fontId="15" fillId="3" borderId="18" xfId="0" applyFont="1" applyFill="1" applyBorder="1" applyAlignment="1">
      <alignment horizontal="left" vertical="top" wrapText="1"/>
    </xf>
    <xf numFmtId="0" fontId="0" fillId="3" borderId="1" xfId="0" applyFill="1" applyBorder="1" applyAlignment="1">
      <alignment horizontal="left" vertical="center"/>
    </xf>
    <xf numFmtId="0" fontId="15" fillId="7" borderId="3" xfId="0" quotePrefix="1" applyFont="1" applyFill="1" applyBorder="1" applyAlignment="1">
      <alignment horizontal="left" vertical="top" wrapText="1"/>
    </xf>
    <xf numFmtId="0" fontId="15" fillId="7" borderId="18" xfId="0" quotePrefix="1" applyFont="1" applyFill="1" applyBorder="1" applyAlignment="1">
      <alignment horizontal="left" vertical="top" wrapText="1"/>
    </xf>
    <xf numFmtId="0" fontId="15" fillId="7" borderId="17" xfId="0" applyFont="1" applyFill="1" applyBorder="1" applyAlignment="1">
      <alignment horizontal="left" vertical="center" wrapText="1" indent="1"/>
    </xf>
    <xf numFmtId="0" fontId="15" fillId="7" borderId="17" xfId="0" applyFont="1" applyFill="1" applyBorder="1" applyAlignment="1">
      <alignment horizontal="center" vertical="center" wrapText="1"/>
    </xf>
    <xf numFmtId="0" fontId="16" fillId="7" borderId="3" xfId="1" applyFont="1" applyFill="1" applyBorder="1" applyAlignment="1">
      <alignment horizontal="left" vertical="top" wrapText="1"/>
    </xf>
    <xf numFmtId="0" fontId="16" fillId="7" borderId="18" xfId="1" applyFont="1" applyFill="1" applyBorder="1" applyAlignment="1">
      <alignment horizontal="left" vertical="top" wrapText="1"/>
    </xf>
    <xf numFmtId="0" fontId="15" fillId="0" borderId="0" xfId="551" applyAlignment="1">
      <alignment horizontal="left" indent="1"/>
    </xf>
    <xf numFmtId="6" fontId="45" fillId="0" borderId="1" xfId="1" applyNumberFormat="1" applyFont="1" applyBorder="1" applyAlignment="1" applyProtection="1">
      <alignment horizontal="left" indent="2"/>
      <protection locked="0"/>
    </xf>
    <xf numFmtId="9" fontId="45" fillId="0" borderId="1" xfId="24" applyFont="1" applyFill="1" applyBorder="1" applyAlignment="1" applyProtection="1">
      <alignment horizontal="left" indent="2"/>
      <protection locked="0"/>
    </xf>
    <xf numFmtId="0" fontId="58" fillId="3" borderId="0" xfId="551" applyFont="1" applyFill="1" applyAlignment="1" applyProtection="1">
      <alignment horizontal="left" indent="2"/>
      <protection locked="0"/>
    </xf>
    <xf numFmtId="0" fontId="15" fillId="0" borderId="3" xfId="0" applyFont="1" applyBorder="1" applyAlignment="1" applyProtection="1">
      <alignment horizontal="left" vertical="top" wrapText="1"/>
      <protection locked="0"/>
    </xf>
    <xf numFmtId="0" fontId="15" fillId="0" borderId="3" xfId="0" applyFont="1" applyBorder="1" applyAlignment="1" applyProtection="1">
      <alignment vertical="top" wrapText="1"/>
      <protection locked="0"/>
    </xf>
    <xf numFmtId="1" fontId="0" fillId="0" borderId="1" xfId="0" applyNumberFormat="1" applyBorder="1" applyAlignment="1">
      <alignment horizontal="right" vertical="top"/>
    </xf>
    <xf numFmtId="0" fontId="16" fillId="3" borderId="3"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5" fillId="4" borderId="0" xfId="0" applyFont="1" applyFill="1" applyAlignment="1">
      <alignment horizontal="left" vertical="top" wrapText="1"/>
    </xf>
    <xf numFmtId="0" fontId="5" fillId="4" borderId="0" xfId="0" applyFont="1" applyFill="1" applyAlignment="1">
      <alignment vertical="top" wrapText="1"/>
    </xf>
    <xf numFmtId="0" fontId="5" fillId="0" borderId="17" xfId="0" applyFont="1" applyBorder="1" applyAlignment="1">
      <alignment horizontal="left" vertical="center" wrapText="1" indent="1"/>
    </xf>
    <xf numFmtId="0" fontId="78" fillId="2" borderId="0" xfId="551" applyFont="1" applyFill="1" applyAlignment="1">
      <alignment horizontal="center" vertical="top"/>
    </xf>
    <xf numFmtId="0" fontId="15" fillId="0" borderId="3" xfId="0" applyFont="1" applyBorder="1" applyAlignment="1">
      <alignment horizontal="left" vertical="center" wrapText="1" indent="1"/>
    </xf>
    <xf numFmtId="0" fontId="15" fillId="0" borderId="3" xfId="0" applyFont="1" applyBorder="1" applyAlignment="1">
      <alignment horizontal="left" vertical="center" wrapText="1"/>
    </xf>
    <xf numFmtId="0" fontId="15" fillId="0" borderId="3" xfId="0" applyFont="1" applyBorder="1" applyAlignment="1">
      <alignment vertical="center"/>
    </xf>
    <xf numFmtId="0" fontId="16" fillId="0" borderId="3" xfId="0" applyFont="1" applyBorder="1" applyAlignment="1">
      <alignment vertical="center"/>
    </xf>
    <xf numFmtId="0" fontId="15" fillId="3" borderId="3" xfId="0" applyFont="1" applyFill="1" applyBorder="1" applyAlignment="1">
      <alignment horizontal="left" vertical="top" wrapText="1"/>
    </xf>
    <xf numFmtId="0" fontId="15" fillId="7" borderId="3" xfId="0" applyFont="1" applyFill="1" applyBorder="1" applyAlignment="1">
      <alignment horizontal="left" vertical="center" wrapText="1"/>
    </xf>
    <xf numFmtId="0" fontId="15" fillId="7" borderId="3" xfId="0" applyFont="1" applyFill="1" applyBorder="1" applyAlignment="1">
      <alignment horizontal="center" vertical="center" wrapText="1"/>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37" fillId="3" borderId="40" xfId="0" applyFont="1" applyFill="1" applyBorder="1" applyAlignment="1">
      <alignment horizontal="left" vertical="center"/>
    </xf>
    <xf numFmtId="0" fontId="0" fillId="3" borderId="0" xfId="0" applyFill="1" applyAlignment="1">
      <alignment vertical="center"/>
    </xf>
    <xf numFmtId="0" fontId="15" fillId="0" borderId="5" xfId="0" applyFont="1" applyBorder="1" applyAlignment="1">
      <alignment horizontal="left" vertical="center" wrapText="1"/>
    </xf>
    <xf numFmtId="0" fontId="16" fillId="4" borderId="5" xfId="0" applyFont="1" applyFill="1" applyBorder="1" applyAlignment="1">
      <alignment horizontal="center" vertical="center" wrapText="1"/>
    </xf>
    <xf numFmtId="0" fontId="16" fillId="3" borderId="5" xfId="0" applyFont="1" applyFill="1" applyBorder="1" applyAlignment="1">
      <alignment horizontal="left" vertical="center" wrapText="1"/>
    </xf>
    <xf numFmtId="0" fontId="0" fillId="3" borderId="0" xfId="0" applyFill="1" applyAlignment="1">
      <alignment vertical="top"/>
    </xf>
    <xf numFmtId="0" fontId="16" fillId="0" borderId="73" xfId="0" applyFont="1" applyBorder="1" applyAlignment="1">
      <alignment horizontal="center" vertical="center" wrapText="1"/>
    </xf>
    <xf numFmtId="0" fontId="15" fillId="0" borderId="21" xfId="0" applyFont="1" applyBorder="1" applyAlignment="1">
      <alignment horizontal="left" vertical="top" wrapText="1"/>
    </xf>
    <xf numFmtId="0" fontId="34" fillId="0" borderId="10" xfId="0" applyFont="1" applyBorder="1" applyAlignment="1">
      <alignment vertical="top" wrapText="1"/>
    </xf>
    <xf numFmtId="0" fontId="5" fillId="0" borderId="9" xfId="0" applyFont="1" applyBorder="1" applyAlignment="1">
      <alignment horizontal="left" vertical="top" wrapText="1"/>
    </xf>
    <xf numFmtId="0" fontId="5" fillId="0" borderId="3" xfId="0" applyFont="1" applyBorder="1" applyAlignment="1">
      <alignment horizontal="left" vertical="top" wrapText="1"/>
    </xf>
    <xf numFmtId="0" fontId="5" fillId="0" borderId="3" xfId="0" quotePrefix="1" applyFont="1" applyBorder="1" applyAlignment="1">
      <alignment horizontal="left" vertical="top" wrapText="1"/>
    </xf>
    <xf numFmtId="0" fontId="5" fillId="0" borderId="5" xfId="0" applyFont="1" applyBorder="1" applyAlignment="1">
      <alignment horizontal="left" vertical="top" wrapText="1"/>
    </xf>
    <xf numFmtId="0" fontId="5" fillId="0" borderId="3" xfId="0" applyFont="1" applyBorder="1" applyAlignment="1">
      <alignment vertical="top" wrapText="1"/>
    </xf>
    <xf numFmtId="0" fontId="58" fillId="3" borderId="23" xfId="551" applyFont="1" applyFill="1" applyBorder="1" applyAlignment="1">
      <alignment horizontal="left" vertical="top" indent="1"/>
    </xf>
    <xf numFmtId="38" fontId="58" fillId="3" borderId="23" xfId="551" applyNumberFormat="1" applyFont="1" applyFill="1" applyBorder="1" applyAlignment="1">
      <alignment horizontal="left" vertical="top" indent="1"/>
    </xf>
    <xf numFmtId="0" fontId="58" fillId="3" borderId="42" xfId="551" applyFont="1" applyFill="1" applyBorder="1" applyAlignment="1">
      <alignment horizontal="left" vertical="top" indent="1"/>
    </xf>
    <xf numFmtId="0" fontId="21" fillId="2" borderId="1" xfId="0" applyFont="1" applyFill="1" applyBorder="1" applyAlignment="1">
      <alignment horizontal="left" vertical="top" wrapText="1"/>
    </xf>
    <xf numFmtId="0" fontId="16" fillId="7" borderId="3"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0" borderId="3" xfId="0" applyFont="1" applyBorder="1" applyAlignment="1">
      <alignment horizontal="center" vertical="top" wrapText="1"/>
    </xf>
    <xf numFmtId="0" fontId="16" fillId="0" borderId="0" xfId="0" applyFont="1" applyAlignment="1">
      <alignment horizontal="center" vertical="center" wrapText="1"/>
    </xf>
    <xf numFmtId="0" fontId="15" fillId="7" borderId="9" xfId="0" applyFont="1" applyFill="1" applyBorder="1" applyAlignment="1">
      <alignment horizontal="left" vertical="top" wrapText="1"/>
    </xf>
    <xf numFmtId="0" fontId="15" fillId="0" borderId="0" xfId="0" applyFont="1" applyAlignment="1">
      <alignment wrapText="1"/>
    </xf>
    <xf numFmtId="0" fontId="113" fillId="7" borderId="3" xfId="0" applyFont="1" applyFill="1" applyBorder="1" applyAlignment="1">
      <alignment horizontal="center" vertical="center" wrapText="1"/>
    </xf>
    <xf numFmtId="0" fontId="114" fillId="7" borderId="3" xfId="1" quotePrefix="1" applyFont="1" applyFill="1" applyBorder="1" applyAlignment="1">
      <alignment horizontal="left" vertical="top" wrapText="1"/>
    </xf>
    <xf numFmtId="0" fontId="113" fillId="7" borderId="3" xfId="0" applyFont="1" applyFill="1" applyBorder="1" applyAlignment="1">
      <alignment vertical="top" wrapText="1"/>
    </xf>
    <xf numFmtId="0" fontId="5" fillId="0" borderId="3" xfId="0" applyFont="1" applyBorder="1" applyAlignment="1">
      <alignment wrapText="1"/>
    </xf>
    <xf numFmtId="0" fontId="28" fillId="0" borderId="3" xfId="0" applyFont="1" applyBorder="1" applyAlignment="1">
      <alignment vertical="top" wrapText="1"/>
    </xf>
    <xf numFmtId="0" fontId="114" fillId="7" borderId="3" xfId="0" applyFont="1" applyFill="1" applyBorder="1" applyAlignment="1">
      <alignment horizontal="center" vertical="center" wrapText="1"/>
    </xf>
    <xf numFmtId="0" fontId="114" fillId="7" borderId="3" xfId="1" applyFont="1" applyFill="1" applyBorder="1" applyAlignment="1">
      <alignment horizontal="left" vertical="top" wrapText="1"/>
    </xf>
    <xf numFmtId="0" fontId="113" fillId="7" borderId="74" xfId="0" applyFont="1" applyFill="1" applyBorder="1" applyAlignment="1">
      <alignment horizontal="left" vertical="center" wrapText="1"/>
    </xf>
    <xf numFmtId="0" fontId="113" fillId="7" borderId="75" xfId="0" applyFont="1" applyFill="1" applyBorder="1" applyAlignment="1">
      <alignment horizontal="center" vertical="center" wrapText="1"/>
    </xf>
    <xf numFmtId="0" fontId="114" fillId="7" borderId="75" xfId="1" quotePrefix="1" applyFont="1" applyFill="1" applyBorder="1" applyAlignment="1">
      <alignment horizontal="left" vertical="top" wrapText="1"/>
    </xf>
    <xf numFmtId="0" fontId="113" fillId="7" borderId="75" xfId="0" applyFont="1" applyFill="1" applyBorder="1" applyAlignment="1">
      <alignment horizontal="left" vertical="top" wrapText="1"/>
    </xf>
    <xf numFmtId="0" fontId="113" fillId="7" borderId="75" xfId="0" applyFont="1" applyFill="1" applyBorder="1" applyAlignment="1">
      <alignment vertical="top" wrapText="1"/>
    </xf>
    <xf numFmtId="0" fontId="113" fillId="7" borderId="76" xfId="0" applyFont="1" applyFill="1" applyBorder="1" applyAlignment="1">
      <alignment horizontal="left" vertical="center" wrapText="1"/>
    </xf>
    <xf numFmtId="0" fontId="113" fillId="7" borderId="17" xfId="0" applyFont="1" applyFill="1" applyBorder="1" applyAlignment="1">
      <alignment horizontal="left" vertical="center" wrapText="1"/>
    </xf>
    <xf numFmtId="0" fontId="113" fillId="7" borderId="18" xfId="0" applyFont="1" applyFill="1" applyBorder="1" applyAlignment="1">
      <alignment horizontal="left" vertical="center" wrapText="1"/>
    </xf>
    <xf numFmtId="0" fontId="5" fillId="0" borderId="20" xfId="0" applyFont="1" applyBorder="1" applyAlignment="1">
      <alignment vertical="top" wrapText="1"/>
    </xf>
    <xf numFmtId="0" fontId="128" fillId="0" borderId="0" xfId="0" applyFont="1"/>
    <xf numFmtId="0" fontId="11" fillId="0" borderId="0" xfId="551" applyFont="1" applyAlignment="1">
      <alignment horizontal="left" wrapText="1" indent="2"/>
    </xf>
    <xf numFmtId="0" fontId="5" fillId="0" borderId="20" xfId="0" applyFont="1" applyBorder="1" applyAlignment="1">
      <alignment horizontal="left" vertical="top" wrapText="1"/>
    </xf>
    <xf numFmtId="0" fontId="16" fillId="0" borderId="3" xfId="1" applyFont="1" applyBorder="1" applyAlignment="1">
      <alignment vertical="top" wrapText="1"/>
    </xf>
    <xf numFmtId="0" fontId="16" fillId="0" borderId="5" xfId="1" applyFont="1" applyBorder="1" applyAlignment="1">
      <alignment vertical="top" wrapText="1"/>
    </xf>
    <xf numFmtId="0" fontId="16" fillId="0" borderId="20" xfId="0" applyFont="1" applyBorder="1" applyAlignment="1">
      <alignment horizontal="left" vertical="top" wrapText="1"/>
    </xf>
    <xf numFmtId="0" fontId="16" fillId="0" borderId="19" xfId="0" applyFont="1" applyBorder="1" applyAlignment="1">
      <alignment vertical="center"/>
    </xf>
    <xf numFmtId="0" fontId="16" fillId="0" borderId="17" xfId="0" applyFont="1" applyBorder="1" applyAlignment="1">
      <alignment vertical="center"/>
    </xf>
    <xf numFmtId="0" fontId="48" fillId="0" borderId="13" xfId="0" applyFont="1" applyBorder="1" applyAlignment="1">
      <alignment horizontal="center" vertical="center"/>
    </xf>
    <xf numFmtId="0" fontId="79" fillId="0" borderId="0" xfId="551" applyFont="1" applyAlignment="1">
      <alignment horizontal="center" wrapText="1"/>
    </xf>
    <xf numFmtId="0" fontId="16" fillId="0" borderId="3" xfId="551" applyFont="1" applyBorder="1" applyAlignment="1">
      <alignment horizontal="center"/>
    </xf>
    <xf numFmtId="0" fontId="4" fillId="0" borderId="3" xfId="0" applyFont="1" applyBorder="1" applyAlignment="1">
      <alignment horizontal="left" vertical="top" wrapText="1"/>
    </xf>
    <xf numFmtId="0" fontId="5" fillId="0" borderId="0" xfId="0" applyFont="1" applyAlignment="1">
      <alignment vertical="top" wrapText="1"/>
    </xf>
    <xf numFmtId="0" fontId="28" fillId="0" borderId="0" xfId="0" applyFont="1" applyAlignment="1">
      <alignment wrapText="1"/>
    </xf>
    <xf numFmtId="0" fontId="5" fillId="0" borderId="10" xfId="0" applyFont="1" applyBorder="1" applyAlignment="1">
      <alignment vertical="top" wrapText="1"/>
    </xf>
    <xf numFmtId="0" fontId="5" fillId="0" borderId="0" xfId="0" applyFont="1" applyAlignment="1">
      <alignment wrapText="1"/>
    </xf>
    <xf numFmtId="0" fontId="4" fillId="0" borderId="3" xfId="0" applyFont="1" applyBorder="1" applyAlignment="1">
      <alignment vertical="top" wrapText="1"/>
    </xf>
    <xf numFmtId="0" fontId="4" fillId="0" borderId="0" xfId="0" applyFont="1" applyAlignment="1">
      <alignment vertical="top" wrapText="1"/>
    </xf>
    <xf numFmtId="0" fontId="16" fillId="0" borderId="0" xfId="0" applyFont="1" applyAlignment="1">
      <alignment wrapText="1"/>
    </xf>
    <xf numFmtId="0" fontId="16" fillId="0" borderId="9" xfId="1" quotePrefix="1" applyFont="1" applyBorder="1" applyAlignment="1">
      <alignment horizontal="left" vertical="top" wrapText="1"/>
    </xf>
    <xf numFmtId="0" fontId="16" fillId="0" borderId="9" xfId="0" applyFont="1" applyBorder="1" applyAlignment="1">
      <alignment horizontal="left" vertical="center" wrapText="1"/>
    </xf>
    <xf numFmtId="0" fontId="128" fillId="0" borderId="0" xfId="0" applyFont="1" applyAlignment="1">
      <alignment horizontal="right"/>
    </xf>
    <xf numFmtId="1" fontId="48" fillId="0" borderId="0" xfId="0" applyNumberFormat="1" applyFont="1" applyAlignment="1">
      <alignment horizontal="right" vertical="center" indent="2"/>
    </xf>
    <xf numFmtId="0" fontId="39" fillId="2" borderId="15" xfId="551" applyFont="1" applyFill="1" applyBorder="1" applyAlignment="1">
      <alignment horizontal="left" vertical="top" wrapText="1"/>
    </xf>
    <xf numFmtId="0" fontId="39" fillId="2" borderId="0" xfId="551" applyFont="1" applyFill="1" applyAlignment="1">
      <alignment horizontal="left" vertical="top" wrapText="1"/>
    </xf>
    <xf numFmtId="0" fontId="39" fillId="2" borderId="1" xfId="551" applyFont="1" applyFill="1" applyBorder="1" applyAlignment="1">
      <alignment horizontal="left" vertical="top" wrapText="1"/>
    </xf>
    <xf numFmtId="0" fontId="15" fillId="0" borderId="7" xfId="0" applyFont="1" applyBorder="1" applyAlignment="1">
      <alignment horizontal="left" vertical="top" wrapText="1"/>
    </xf>
    <xf numFmtId="0" fontId="16" fillId="0" borderId="7" xfId="0" applyFont="1" applyBorder="1" applyAlignment="1">
      <alignment vertical="top" wrapText="1"/>
    </xf>
    <xf numFmtId="0" fontId="15" fillId="0" borderId="77" xfId="0" applyFont="1" applyBorder="1" applyAlignment="1">
      <alignment horizontal="left" vertical="top" wrapText="1"/>
    </xf>
    <xf numFmtId="0" fontId="39" fillId="2" borderId="7" xfId="551" applyFont="1" applyFill="1" applyBorder="1" applyAlignment="1">
      <alignment horizontal="left" vertical="top" wrapText="1"/>
    </xf>
    <xf numFmtId="0" fontId="16" fillId="0" borderId="0" xfId="0" applyFont="1" applyAlignment="1">
      <alignment vertical="top" wrapText="1"/>
    </xf>
    <xf numFmtId="0" fontId="77" fillId="0" borderId="1" xfId="551" applyFont="1" applyBorder="1" applyAlignment="1">
      <alignment horizontal="left" vertical="top"/>
    </xf>
    <xf numFmtId="0" fontId="15" fillId="0" borderId="22" xfId="0" applyFont="1" applyBorder="1" applyAlignment="1">
      <alignment horizontal="left" vertical="center" wrapText="1"/>
    </xf>
    <xf numFmtId="0" fontId="15" fillId="0" borderId="19" xfId="0" applyFont="1" applyBorder="1" applyAlignment="1">
      <alignment horizontal="left" vertical="center" wrapText="1"/>
    </xf>
    <xf numFmtId="0" fontId="15" fillId="7" borderId="6" xfId="0" applyFont="1" applyFill="1" applyBorder="1" applyAlignment="1">
      <alignment horizontal="center" vertical="center" wrapText="1"/>
    </xf>
    <xf numFmtId="0" fontId="113" fillId="0" borderId="17" xfId="0" applyFont="1" applyBorder="1" applyAlignment="1">
      <alignment horizontal="left" vertical="center" wrapText="1"/>
    </xf>
    <xf numFmtId="0" fontId="132" fillId="0" borderId="0" xfId="0" applyFont="1" applyAlignment="1">
      <alignment vertical="center"/>
    </xf>
    <xf numFmtId="0" fontId="132" fillId="0" borderId="0" xfId="0" applyFont="1" applyAlignment="1">
      <alignment horizontal="left" vertical="center" wrapText="1"/>
    </xf>
    <xf numFmtId="0" fontId="132" fillId="0" borderId="0" xfId="0" applyFont="1" applyAlignment="1">
      <alignment horizontal="center" vertical="center" wrapText="1"/>
    </xf>
    <xf numFmtId="0" fontId="132" fillId="0" borderId="0" xfId="0" applyFont="1" applyAlignment="1">
      <alignment horizontal="left" vertical="top" wrapText="1"/>
    </xf>
    <xf numFmtId="0" fontId="132" fillId="0" borderId="0" xfId="0" applyFont="1"/>
    <xf numFmtId="0" fontId="113" fillId="0" borderId="0" xfId="551" applyFont="1" applyAlignment="1">
      <alignment horizontal="right" vertical="center"/>
    </xf>
    <xf numFmtId="1" fontId="42" fillId="0" borderId="0" xfId="0" applyNumberFormat="1" applyFont="1" applyAlignment="1">
      <alignment horizontal="center" vertical="center" wrapText="1"/>
    </xf>
    <xf numFmtId="49" fontId="15" fillId="0" borderId="3" xfId="0" applyNumberFormat="1" applyFont="1" applyBorder="1" applyAlignment="1">
      <alignment horizontal="center" vertical="center" wrapText="1"/>
    </xf>
    <xf numFmtId="1" fontId="48" fillId="0" borderId="13" xfId="0" applyNumberFormat="1" applyFont="1" applyBorder="1" applyAlignment="1">
      <alignment horizontal="center" vertical="center"/>
    </xf>
    <xf numFmtId="0" fontId="15" fillId="0" borderId="2" xfId="0" applyFont="1" applyBorder="1" applyAlignment="1">
      <alignment horizontal="left" vertical="center" wrapText="1"/>
    </xf>
    <xf numFmtId="0" fontId="113" fillId="7" borderId="78" xfId="0" applyFont="1" applyFill="1" applyBorder="1" applyAlignment="1">
      <alignment horizontal="left" vertical="center" wrapText="1"/>
    </xf>
    <xf numFmtId="0" fontId="113" fillId="7" borderId="78" xfId="0" applyFont="1" applyFill="1" applyBorder="1" applyAlignment="1">
      <alignment vertical="top" wrapText="1"/>
    </xf>
    <xf numFmtId="0" fontId="15" fillId="0" borderId="43" xfId="0" applyFont="1" applyBorder="1" applyAlignment="1">
      <alignment horizontal="left" vertical="center" wrapText="1" indent="2"/>
    </xf>
    <xf numFmtId="0" fontId="15" fillId="0" borderId="9" xfId="0" applyFont="1" applyBorder="1" applyAlignment="1">
      <alignment horizontal="center" vertical="center" wrapText="1"/>
    </xf>
    <xf numFmtId="0" fontId="16" fillId="0" borderId="9" xfId="1" applyFont="1" applyBorder="1" applyAlignment="1">
      <alignment horizontal="left" vertical="top" wrapText="1"/>
    </xf>
    <xf numFmtId="0" fontId="15" fillId="0" borderId="10" xfId="0" applyFont="1" applyBorder="1" applyAlignment="1">
      <alignment horizontal="left" vertical="center" wrapText="1" indent="1"/>
    </xf>
    <xf numFmtId="0" fontId="15" fillId="0" borderId="18" xfId="0" applyFont="1" applyBorder="1" applyAlignment="1" applyProtection="1">
      <alignment horizontal="left" vertical="top" wrapText="1"/>
      <protection locked="0"/>
    </xf>
    <xf numFmtId="0" fontId="15" fillId="0" borderId="21" xfId="0" applyFont="1" applyBorder="1" applyAlignment="1" applyProtection="1">
      <alignment horizontal="left" vertical="top" wrapText="1"/>
      <protection locked="0"/>
    </xf>
    <xf numFmtId="0" fontId="132" fillId="0" borderId="28" xfId="0" applyFont="1" applyBorder="1" applyAlignment="1">
      <alignment horizontal="center" vertical="center" wrapText="1"/>
    </xf>
    <xf numFmtId="0" fontId="133" fillId="0" borderId="0" xfId="551" applyFont="1" applyAlignment="1">
      <alignment horizontal="center"/>
    </xf>
    <xf numFmtId="0" fontId="134" fillId="0" borderId="0" xfId="551" applyFont="1" applyAlignment="1">
      <alignment horizontal="right" vertical="center"/>
    </xf>
    <xf numFmtId="0" fontId="136" fillId="2" borderId="0" xfId="551" applyFont="1" applyFill="1" applyAlignment="1">
      <alignment horizontal="center" vertical="center"/>
    </xf>
    <xf numFmtId="0" fontId="135" fillId="3" borderId="3" xfId="551" applyFont="1" applyFill="1" applyBorder="1" applyAlignment="1">
      <alignment horizontal="center"/>
    </xf>
    <xf numFmtId="0" fontId="18" fillId="0" borderId="3" xfId="551" applyFont="1" applyBorder="1" applyAlignment="1">
      <alignment horizontal="center"/>
    </xf>
    <xf numFmtId="0" fontId="3" fillId="0" borderId="18" xfId="0" applyFont="1" applyBorder="1" applyAlignment="1" applyProtection="1">
      <alignment horizontal="left" vertical="center" wrapText="1"/>
      <protection locked="0"/>
    </xf>
    <xf numFmtId="0" fontId="15" fillId="7" borderId="10" xfId="0" quotePrefix="1" applyFont="1" applyFill="1" applyBorder="1" applyAlignment="1">
      <alignment horizontal="left" vertical="top"/>
    </xf>
    <xf numFmtId="0" fontId="0" fillId="0" borderId="40" xfId="0" applyBorder="1"/>
    <xf numFmtId="0" fontId="15" fillId="0" borderId="10" xfId="0" applyFont="1" applyBorder="1" applyAlignment="1">
      <alignment horizontal="left" vertical="top" wrapText="1"/>
    </xf>
    <xf numFmtId="0" fontId="33" fillId="2" borderId="13" xfId="0" applyFont="1" applyFill="1" applyBorder="1" applyAlignment="1">
      <alignment horizontal="left" vertical="center"/>
    </xf>
    <xf numFmtId="0" fontId="21" fillId="2" borderId="0" xfId="0" applyFont="1" applyFill="1" applyAlignment="1">
      <alignment horizontal="left" vertical="center" wrapText="1"/>
    </xf>
    <xf numFmtId="0" fontId="15" fillId="7" borderId="10" xfId="0" applyFont="1" applyFill="1" applyBorder="1" applyAlignment="1">
      <alignment horizontal="left" vertical="top" wrapText="1"/>
    </xf>
    <xf numFmtId="0" fontId="0" fillId="3" borderId="0" xfId="0" applyFill="1" applyAlignment="1">
      <alignment horizontal="left" vertical="center"/>
    </xf>
    <xf numFmtId="0" fontId="15" fillId="3" borderId="10" xfId="0" applyFont="1" applyFill="1" applyBorder="1" applyAlignment="1">
      <alignment horizontal="left" vertical="top" wrapText="1"/>
    </xf>
    <xf numFmtId="0" fontId="0" fillId="0" borderId="13" xfId="0" applyBorder="1" applyAlignment="1">
      <alignment horizontal="left" vertical="center"/>
    </xf>
    <xf numFmtId="0" fontId="15" fillId="0" borderId="10" xfId="0" quotePrefix="1" applyFont="1" applyBorder="1" applyAlignment="1">
      <alignment horizontal="left" vertical="top" wrapText="1"/>
    </xf>
    <xf numFmtId="0" fontId="15" fillId="7" borderId="10" xfId="0" quotePrefix="1" applyFont="1" applyFill="1" applyBorder="1" applyAlignment="1">
      <alignment horizontal="left" vertical="top" wrapText="1"/>
    </xf>
    <xf numFmtId="0" fontId="15" fillId="7" borderId="11" xfId="0" quotePrefix="1" applyFont="1" applyFill="1" applyBorder="1" applyAlignment="1">
      <alignment horizontal="left" vertical="top" wrapText="1"/>
    </xf>
    <xf numFmtId="0" fontId="16" fillId="0" borderId="10" xfId="1" quotePrefix="1" applyFont="1" applyBorder="1" applyAlignment="1">
      <alignment horizontal="left" vertical="top" wrapText="1"/>
    </xf>
    <xf numFmtId="0" fontId="16" fillId="7" borderId="10" xfId="1" quotePrefix="1" applyFont="1" applyFill="1" applyBorder="1" applyAlignment="1">
      <alignment horizontal="left" vertical="top" wrapText="1"/>
    </xf>
    <xf numFmtId="0" fontId="16" fillId="0" borderId="10" xfId="1" applyFont="1" applyBorder="1" applyAlignment="1">
      <alignment horizontal="left" vertical="top" wrapText="1"/>
    </xf>
    <xf numFmtId="0" fontId="16" fillId="7" borderId="10" xfId="1" applyFont="1" applyFill="1" applyBorder="1" applyAlignment="1">
      <alignment horizontal="left" vertical="top" wrapText="1"/>
    </xf>
    <xf numFmtId="0" fontId="0" fillId="0" borderId="3" xfId="0" applyBorder="1"/>
    <xf numFmtId="0" fontId="15" fillId="0" borderId="3" xfId="0" applyFont="1" applyBorder="1"/>
    <xf numFmtId="0" fontId="2" fillId="21" borderId="17" xfId="0" applyFont="1" applyFill="1" applyBorder="1" applyAlignment="1">
      <alignment horizontal="left" vertical="center" wrapText="1"/>
    </xf>
    <xf numFmtId="0" fontId="2" fillId="21" borderId="3" xfId="0" quotePrefix="1" applyFont="1" applyFill="1" applyBorder="1" applyAlignment="1">
      <alignment horizontal="left" vertical="top" wrapText="1"/>
    </xf>
    <xf numFmtId="0" fontId="2" fillId="21" borderId="10" xfId="0" quotePrefix="1" applyFont="1" applyFill="1" applyBorder="1" applyAlignment="1">
      <alignment horizontal="left" vertical="top" wrapText="1"/>
    </xf>
    <xf numFmtId="0" fontId="0" fillId="21" borderId="3" xfId="0" applyFill="1" applyBorder="1"/>
    <xf numFmtId="0" fontId="15" fillId="21" borderId="3" xfId="0" applyFont="1" applyFill="1" applyBorder="1" applyAlignment="1">
      <alignment horizontal="left" vertical="center" wrapText="1"/>
    </xf>
    <xf numFmtId="0" fontId="16" fillId="21" borderId="3" xfId="0" applyFont="1" applyFill="1" applyBorder="1" applyAlignment="1">
      <alignment horizontal="left" vertical="center" wrapText="1"/>
    </xf>
    <xf numFmtId="0" fontId="16" fillId="21" borderId="3" xfId="0" applyFont="1" applyFill="1" applyBorder="1" applyAlignment="1">
      <alignment horizontal="left" vertical="top" wrapText="1"/>
    </xf>
    <xf numFmtId="0" fontId="15" fillId="21" borderId="10" xfId="0" applyFont="1" applyFill="1" applyBorder="1" applyAlignment="1">
      <alignment horizontal="left" vertical="top" wrapText="1"/>
    </xf>
    <xf numFmtId="0" fontId="15" fillId="21" borderId="3" xfId="0" applyFont="1" applyFill="1" applyBorder="1"/>
    <xf numFmtId="0" fontId="15" fillId="21" borderId="17" xfId="0" applyFont="1" applyFill="1" applyBorder="1" applyAlignment="1">
      <alignment horizontal="left" vertical="center" wrapText="1"/>
    </xf>
    <xf numFmtId="0" fontId="15" fillId="21" borderId="3" xfId="0" quotePrefix="1" applyFont="1" applyFill="1" applyBorder="1" applyAlignment="1">
      <alignment horizontal="left" vertical="top" wrapText="1"/>
    </xf>
    <xf numFmtId="0" fontId="15" fillId="21" borderId="10" xfId="0" quotePrefix="1" applyFont="1" applyFill="1" applyBorder="1" applyAlignment="1">
      <alignment horizontal="left" vertical="top" wrapText="1"/>
    </xf>
    <xf numFmtId="0" fontId="16" fillId="21" borderId="17" xfId="0" applyFont="1" applyFill="1" applyBorder="1" applyAlignment="1">
      <alignment horizontal="left" vertical="center" wrapText="1" indent="1"/>
    </xf>
    <xf numFmtId="0" fontId="16" fillId="21" borderId="3" xfId="1" applyFont="1" applyFill="1" applyBorder="1" applyAlignment="1">
      <alignment horizontal="left" vertical="top" wrapText="1"/>
    </xf>
    <xf numFmtId="0" fontId="66" fillId="0" borderId="44" xfId="0" applyFont="1" applyBorder="1" applyAlignment="1">
      <alignment horizontal="left"/>
    </xf>
    <xf numFmtId="0" fontId="66" fillId="0" borderId="0" xfId="0" applyFont="1" applyAlignment="1">
      <alignment horizontal="center"/>
    </xf>
    <xf numFmtId="0" fontId="66" fillId="0" borderId="0" xfId="0" applyFont="1" applyAlignment="1">
      <alignment horizontal="left"/>
    </xf>
    <xf numFmtId="0" fontId="66" fillId="26" borderId="0" xfId="0" applyFont="1" applyFill="1"/>
    <xf numFmtId="0" fontId="113" fillId="7" borderId="0" xfId="0" applyFont="1" applyFill="1"/>
    <xf numFmtId="49" fontId="58" fillId="0" borderId="0" xfId="551" applyNumberFormat="1" applyFont="1" applyAlignment="1">
      <alignment horizontal="left"/>
    </xf>
    <xf numFmtId="0" fontId="0" fillId="0" borderId="0" xfId="0" applyAlignment="1">
      <alignment horizontal="left"/>
    </xf>
    <xf numFmtId="0" fontId="99" fillId="0" borderId="0" xfId="0" applyFont="1" applyAlignment="1">
      <alignment horizontal="left" vertical="top" wrapText="1" indent="2"/>
    </xf>
    <xf numFmtId="0" fontId="100" fillId="0" borderId="0" xfId="0" applyFont="1" applyAlignment="1">
      <alignment horizontal="left" vertical="top" wrapText="1" indent="2"/>
    </xf>
    <xf numFmtId="0" fontId="11" fillId="0" borderId="0" xfId="551" applyFont="1" applyAlignment="1">
      <alignment horizontal="left" wrapText="1" indent="2"/>
    </xf>
    <xf numFmtId="0" fontId="71" fillId="0" borderId="0" xfId="551" applyFont="1" applyAlignment="1">
      <alignment horizontal="left" wrapText="1"/>
    </xf>
    <xf numFmtId="0" fontId="15" fillId="0" borderId="0" xfId="551" applyAlignment="1">
      <alignment horizontal="left"/>
    </xf>
    <xf numFmtId="0" fontId="58" fillId="0" borderId="0" xfId="551" applyFont="1" applyAlignment="1">
      <alignment horizontal="left" wrapText="1"/>
    </xf>
    <xf numFmtId="0" fontId="0" fillId="0" borderId="0" xfId="0" applyAlignment="1">
      <alignment horizontal="left" wrapText="1"/>
    </xf>
    <xf numFmtId="0" fontId="58" fillId="0" borderId="0" xfId="551" applyFont="1" applyAlignment="1">
      <alignment horizontal="center"/>
    </xf>
    <xf numFmtId="0" fontId="0" fillId="0" borderId="0" xfId="0" applyAlignment="1">
      <alignment horizontal="center"/>
    </xf>
    <xf numFmtId="0" fontId="8" fillId="0" borderId="10" xfId="551" applyFont="1" applyBorder="1" applyAlignment="1">
      <alignment horizontal="right"/>
    </xf>
    <xf numFmtId="0" fontId="0" fillId="0" borderId="6" xfId="0" applyBorder="1" applyAlignment="1">
      <alignment horizontal="right"/>
    </xf>
    <xf numFmtId="164" fontId="71" fillId="0" borderId="0" xfId="554" applyNumberFormat="1" applyFont="1" applyFill="1" applyBorder="1" applyAlignment="1" applyProtection="1">
      <alignment horizontal="left" wrapText="1" indent="2"/>
    </xf>
    <xf numFmtId="0" fontId="98" fillId="0" borderId="0" xfId="0" applyFont="1" applyAlignment="1">
      <alignment horizontal="left" wrapText="1" indent="2"/>
    </xf>
    <xf numFmtId="0" fontId="52" fillId="0" borderId="0" xfId="550" applyFill="1" applyBorder="1" applyAlignment="1" applyProtection="1">
      <alignment wrapText="1"/>
    </xf>
    <xf numFmtId="0" fontId="52" fillId="0" borderId="0" xfId="550" applyFill="1" applyAlignment="1" applyProtection="1">
      <alignment wrapText="1"/>
    </xf>
    <xf numFmtId="0" fontId="64" fillId="0" borderId="0" xfId="551" applyFont="1" applyAlignment="1">
      <alignment horizontal="left" indent="1"/>
    </xf>
    <xf numFmtId="0" fontId="15" fillId="0" borderId="0" xfId="551" applyAlignment="1">
      <alignment horizontal="left" indent="1"/>
    </xf>
    <xf numFmtId="0" fontId="6" fillId="0" borderId="0" xfId="551" applyFont="1" applyAlignment="1">
      <alignment horizontal="left" vertical="top" wrapText="1"/>
    </xf>
    <xf numFmtId="0" fontId="8" fillId="0" borderId="0" xfId="551" applyFont="1" applyAlignment="1">
      <alignment horizontal="left" vertical="top" wrapText="1"/>
    </xf>
    <xf numFmtId="0" fontId="8" fillId="0" borderId="0" xfId="551" applyFont="1" applyAlignment="1">
      <alignment horizontal="left"/>
    </xf>
    <xf numFmtId="0" fontId="97" fillId="0" borderId="0" xfId="551" applyFont="1" applyAlignment="1">
      <alignment horizontal="left"/>
    </xf>
    <xf numFmtId="0" fontId="6" fillId="0" borderId="10" xfId="551" applyFont="1" applyBorder="1" applyAlignment="1">
      <alignment horizontal="right"/>
    </xf>
    <xf numFmtId="0" fontId="62" fillId="0" borderId="0" xfId="551" applyFont="1" applyAlignment="1">
      <alignment horizontal="left" wrapText="1" indent="2" readingOrder="1"/>
    </xf>
    <xf numFmtId="0" fontId="15" fillId="0" borderId="0" xfId="551" applyAlignment="1">
      <alignment horizontal="left" wrapText="1" indent="2"/>
    </xf>
    <xf numFmtId="0" fontId="8" fillId="0" borderId="0" xfId="551" applyFont="1" applyAlignment="1">
      <alignment horizontal="left" wrapText="1" indent="2"/>
    </xf>
    <xf numFmtId="0" fontId="11" fillId="0" borderId="0" xfId="552" applyFont="1" applyAlignment="1">
      <alignment horizontal="left" wrapText="1" indent="2" readingOrder="1"/>
    </xf>
    <xf numFmtId="0" fontId="58" fillId="0" borderId="0" xfId="551" applyFont="1"/>
    <xf numFmtId="0" fontId="15" fillId="0" borderId="0" xfId="551"/>
    <xf numFmtId="0" fontId="105" fillId="0" borderId="0" xfId="551" applyFont="1" applyAlignment="1">
      <alignment horizontal="center"/>
    </xf>
    <xf numFmtId="0" fontId="106" fillId="0" borderId="0" xfId="551" applyFont="1" applyAlignment="1">
      <alignment horizontal="center" vertical="center" wrapText="1"/>
    </xf>
    <xf numFmtId="0" fontId="107" fillId="0" borderId="0" xfId="551" applyFont="1" applyAlignment="1">
      <alignment horizontal="center" vertical="center"/>
    </xf>
    <xf numFmtId="0" fontId="108" fillId="0" borderId="0" xfId="551" applyFont="1" applyAlignment="1">
      <alignment horizontal="center" vertical="center"/>
    </xf>
    <xf numFmtId="0" fontId="109" fillId="0" borderId="0" xfId="551" applyFont="1" applyAlignment="1">
      <alignment horizontal="center" vertical="center" readingOrder="1"/>
    </xf>
    <xf numFmtId="0" fontId="11" fillId="0" borderId="0" xfId="551" applyFont="1" applyAlignment="1">
      <alignment horizontal="left" wrapText="1" indent="2" readingOrder="1"/>
    </xf>
    <xf numFmtId="0" fontId="0" fillId="0" borderId="0" xfId="0" applyAlignment="1">
      <alignment horizontal="left" wrapText="1" indent="2" readingOrder="1"/>
    </xf>
    <xf numFmtId="1" fontId="11" fillId="0" borderId="3" xfId="0" applyNumberFormat="1" applyFont="1" applyBorder="1" applyAlignment="1">
      <alignment horizontal="center" vertical="top"/>
    </xf>
    <xf numFmtId="0" fontId="8" fillId="0" borderId="3" xfId="0" applyFont="1" applyBorder="1" applyAlignment="1">
      <alignment horizontal="center" vertical="top"/>
    </xf>
    <xf numFmtId="0" fontId="111" fillId="0" borderId="15" xfId="1" applyFont="1" applyBorder="1" applyAlignment="1">
      <alignment horizontal="center" vertical="center"/>
    </xf>
    <xf numFmtId="0" fontId="110" fillId="0" borderId="0" xfId="0" applyFont="1" applyAlignment="1">
      <alignment horizontal="center" vertical="center"/>
    </xf>
    <xf numFmtId="0" fontId="110" fillId="0" borderId="1" xfId="0" applyFont="1" applyBorder="1" applyAlignment="1">
      <alignment horizontal="center" vertical="center"/>
    </xf>
    <xf numFmtId="0" fontId="15" fillId="7" borderId="10" xfId="0" quotePrefix="1" applyFont="1" applyFill="1" applyBorder="1" applyAlignment="1">
      <alignment horizontal="left" vertical="top"/>
    </xf>
    <xf numFmtId="0" fontId="15" fillId="7" borderId="6" xfId="0" quotePrefix="1" applyFont="1" applyFill="1" applyBorder="1" applyAlignment="1">
      <alignment horizontal="left" vertical="top"/>
    </xf>
    <xf numFmtId="0" fontId="88" fillId="0" borderId="35" xfId="551" applyFont="1" applyBorder="1" applyAlignment="1">
      <alignment horizontal="left" indent="1"/>
    </xf>
    <xf numFmtId="0" fontId="88" fillId="0" borderId="39" xfId="551" applyFont="1" applyBorder="1" applyAlignment="1">
      <alignment horizontal="left" indent="1"/>
    </xf>
    <xf numFmtId="0" fontId="58" fillId="3" borderId="4" xfId="551" applyFont="1" applyFill="1" applyBorder="1" applyAlignment="1">
      <alignment horizontal="left" indent="2"/>
    </xf>
    <xf numFmtId="0" fontId="0" fillId="0" borderId="4" xfId="0" applyBorder="1" applyAlignment="1">
      <alignment horizontal="left" indent="2"/>
    </xf>
    <xf numFmtId="0" fontId="58" fillId="3" borderId="2" xfId="551" applyFont="1" applyFill="1" applyBorder="1" applyAlignment="1">
      <alignment horizontal="left" indent="2"/>
    </xf>
    <xf numFmtId="0" fontId="0" fillId="0" borderId="2" xfId="0" applyBorder="1" applyAlignment="1">
      <alignment horizontal="left" indent="2"/>
    </xf>
    <xf numFmtId="0" fontId="58" fillId="3" borderId="3" xfId="551" applyFont="1" applyFill="1" applyBorder="1" applyAlignment="1">
      <alignment horizontal="left"/>
    </xf>
    <xf numFmtId="0" fontId="0" fillId="0" borderId="3" xfId="0" applyBorder="1" applyAlignment="1">
      <alignment horizontal="left"/>
    </xf>
    <xf numFmtId="9" fontId="58" fillId="3" borderId="4" xfId="551" applyNumberFormat="1" applyFont="1" applyFill="1" applyBorder="1" applyAlignment="1">
      <alignment horizontal="right" vertical="center"/>
    </xf>
    <xf numFmtId="0" fontId="0" fillId="0" borderId="4" xfId="0" applyBorder="1" applyAlignment="1">
      <alignment horizontal="right" vertical="center"/>
    </xf>
    <xf numFmtId="0" fontId="58" fillId="3" borderId="72" xfId="551" applyFont="1" applyFill="1" applyBorder="1" applyAlignment="1" applyProtection="1">
      <alignment horizontal="left" indent="2"/>
      <protection locked="0"/>
    </xf>
    <xf numFmtId="0" fontId="0" fillId="0" borderId="1" xfId="0" applyBorder="1" applyAlignment="1">
      <alignment horizontal="left"/>
    </xf>
    <xf numFmtId="6" fontId="58" fillId="3" borderId="2" xfId="551" applyNumberFormat="1" applyFont="1" applyFill="1" applyBorder="1" applyAlignment="1" applyProtection="1">
      <alignment horizontal="right" vertical="center"/>
      <protection locked="0"/>
    </xf>
    <xf numFmtId="6" fontId="0" fillId="3" borderId="2" xfId="0" applyNumberFormat="1" applyFill="1" applyBorder="1" applyAlignment="1" applyProtection="1">
      <alignment horizontal="right" vertical="center"/>
      <protection locked="0"/>
    </xf>
    <xf numFmtId="0" fontId="58" fillId="3" borderId="0" xfId="551" applyFont="1" applyFill="1" applyAlignment="1">
      <alignment horizontal="left" indent="2"/>
    </xf>
    <xf numFmtId="0" fontId="58" fillId="3" borderId="1" xfId="551" applyFont="1" applyFill="1" applyBorder="1" applyAlignment="1">
      <alignment horizontal="left" indent="2"/>
    </xf>
    <xf numFmtId="0" fontId="11" fillId="0" borderId="12" xfId="551" applyFont="1" applyBorder="1" applyAlignment="1">
      <alignment horizontal="right" vertical="center" wrapText="1"/>
    </xf>
    <xf numFmtId="0" fontId="11" fillId="0" borderId="13" xfId="551" applyFont="1" applyBorder="1" applyAlignment="1">
      <alignment horizontal="right" vertical="center" wrapText="1"/>
    </xf>
    <xf numFmtId="6" fontId="58" fillId="3" borderId="4" xfId="551" applyNumberFormat="1" applyFont="1" applyFill="1" applyBorder="1" applyAlignment="1">
      <alignment horizontal="right" vertical="center"/>
    </xf>
    <xf numFmtId="0" fontId="47" fillId="0" borderId="15" xfId="551" applyFont="1" applyBorder="1" applyAlignment="1">
      <alignment horizontal="left" vertical="center"/>
    </xf>
    <xf numFmtId="0" fontId="47" fillId="0" borderId="0" xfId="551" applyFont="1" applyAlignment="1">
      <alignment horizontal="left" vertical="center"/>
    </xf>
    <xf numFmtId="0" fontId="58" fillId="3" borderId="10" xfId="551" applyFont="1" applyFill="1" applyBorder="1" applyAlignment="1">
      <alignment horizontal="left"/>
    </xf>
    <xf numFmtId="0" fontId="0" fillId="0" borderId="2" xfId="0" applyBorder="1" applyAlignment="1">
      <alignment horizontal="left"/>
    </xf>
    <xf numFmtId="0" fontId="0" fillId="0" borderId="6" xfId="0" applyBorder="1" applyAlignment="1">
      <alignment horizontal="left"/>
    </xf>
    <xf numFmtId="49" fontId="58" fillId="3" borderId="10" xfId="567" applyNumberFormat="1" applyFont="1" applyFill="1" applyBorder="1" applyAlignment="1" applyProtection="1">
      <alignment horizontal="left"/>
    </xf>
    <xf numFmtId="49" fontId="0" fillId="0" borderId="2" xfId="567" applyNumberFormat="1" applyFont="1" applyBorder="1" applyAlignment="1" applyProtection="1">
      <alignment horizontal="left"/>
    </xf>
    <xf numFmtId="49" fontId="0" fillId="0" borderId="6" xfId="567" applyNumberFormat="1" applyFont="1" applyBorder="1" applyAlignment="1" applyProtection="1">
      <alignment horizontal="left"/>
    </xf>
    <xf numFmtId="38" fontId="58" fillId="3" borderId="10" xfId="567" applyNumberFormat="1" applyFont="1" applyFill="1" applyBorder="1" applyAlignment="1" applyProtection="1">
      <alignment horizontal="left"/>
    </xf>
    <xf numFmtId="38" fontId="0" fillId="0" borderId="2" xfId="567" applyNumberFormat="1" applyFont="1" applyBorder="1" applyAlignment="1" applyProtection="1">
      <alignment horizontal="left"/>
    </xf>
    <xf numFmtId="38" fontId="0" fillId="0" borderId="6" xfId="567" applyNumberFormat="1" applyFont="1" applyBorder="1" applyAlignment="1" applyProtection="1">
      <alignment horizontal="left"/>
    </xf>
    <xf numFmtId="0" fontId="59" fillId="0" borderId="12" xfId="551" applyFont="1" applyBorder="1" applyAlignment="1">
      <alignment horizontal="center" wrapText="1"/>
    </xf>
    <xf numFmtId="0" fontId="59" fillId="0" borderId="13" xfId="551" applyFont="1" applyBorder="1" applyAlignment="1">
      <alignment horizontal="center" wrapText="1"/>
    </xf>
    <xf numFmtId="0" fontId="0" fillId="0" borderId="14" xfId="0" applyBorder="1" applyAlignment="1">
      <alignment wrapText="1"/>
    </xf>
    <xf numFmtId="0" fontId="73" fillId="0" borderId="33" xfId="0" applyFont="1" applyBorder="1" applyAlignment="1">
      <alignment horizontal="center" wrapText="1"/>
    </xf>
    <xf numFmtId="0" fontId="60" fillId="0" borderId="28" xfId="0" applyFont="1" applyBorder="1" applyAlignment="1">
      <alignment horizontal="center" wrapText="1"/>
    </xf>
    <xf numFmtId="0" fontId="60" fillId="0" borderId="34" xfId="0" applyFont="1" applyBorder="1" applyAlignment="1">
      <alignment horizontal="center" wrapText="1"/>
    </xf>
    <xf numFmtId="0" fontId="47" fillId="0" borderId="12" xfId="551" applyFont="1" applyBorder="1" applyAlignment="1">
      <alignment horizontal="left" vertical="center"/>
    </xf>
    <xf numFmtId="0" fontId="47" fillId="0" borderId="13" xfId="551" applyFont="1" applyBorder="1" applyAlignment="1">
      <alignment horizontal="left" vertical="center"/>
    </xf>
    <xf numFmtId="0" fontId="47" fillId="0" borderId="14" xfId="551" applyFont="1" applyBorder="1" applyAlignment="1">
      <alignment horizontal="left" vertical="center"/>
    </xf>
    <xf numFmtId="0" fontId="64" fillId="0" borderId="4" xfId="551" applyFont="1" applyBorder="1" applyAlignment="1">
      <alignment horizontal="left"/>
    </xf>
    <xf numFmtId="0" fontId="64" fillId="0" borderId="36" xfId="551" applyFont="1" applyBorder="1" applyAlignment="1">
      <alignment horizontal="left"/>
    </xf>
    <xf numFmtId="0" fontId="58" fillId="0" borderId="10" xfId="551" applyFont="1" applyBorder="1" applyAlignment="1">
      <alignment horizontal="left"/>
    </xf>
    <xf numFmtId="0" fontId="58" fillId="0" borderId="2" xfId="551" applyFont="1" applyBorder="1" applyAlignment="1">
      <alignment horizontal="left"/>
    </xf>
    <xf numFmtId="0" fontId="58" fillId="0" borderId="23" xfId="551" applyFont="1" applyBorder="1" applyAlignment="1">
      <alignment horizontal="left"/>
    </xf>
    <xf numFmtId="0" fontId="114" fillId="0" borderId="2" xfId="1" quotePrefix="1" applyFont="1" applyBorder="1" applyAlignment="1">
      <alignment horizontal="left" vertical="top" wrapText="1"/>
    </xf>
    <xf numFmtId="0" fontId="114" fillId="0" borderId="6" xfId="1" quotePrefix="1" applyFont="1" applyBorder="1" applyAlignment="1">
      <alignment horizontal="left" vertical="top" wrapText="1"/>
    </xf>
    <xf numFmtId="0" fontId="66" fillId="26" borderId="28" xfId="0" applyFont="1" applyFill="1" applyBorder="1" applyAlignment="1">
      <alignment horizontal="left" indent="3"/>
    </xf>
    <xf numFmtId="0" fontId="66" fillId="26" borderId="30" xfId="0" applyFont="1" applyFill="1" applyBorder="1" applyAlignment="1">
      <alignment horizontal="left" indent="3"/>
    </xf>
    <xf numFmtId="1" fontId="48" fillId="0" borderId="0" xfId="0" applyNumberFormat="1" applyFont="1" applyAlignment="1">
      <alignment horizontal="right" vertical="center" indent="2"/>
    </xf>
    <xf numFmtId="0" fontId="16" fillId="0" borderId="10" xfId="0" applyFont="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0" fillId="0" borderId="78" xfId="0" applyBorder="1" applyAlignment="1">
      <alignment horizontal="center" vertical="center" wrapText="1"/>
    </xf>
    <xf numFmtId="0" fontId="0" fillId="0" borderId="8" xfId="0" applyBorder="1" applyAlignment="1">
      <alignment horizontal="center" vertical="center" wrapText="1"/>
    </xf>
    <xf numFmtId="0" fontId="34" fillId="0" borderId="78" xfId="0" applyFont="1" applyBorder="1" applyAlignment="1">
      <alignment horizontal="center" vertical="center" wrapText="1"/>
    </xf>
    <xf numFmtId="0" fontId="15" fillId="0" borderId="4" xfId="0" applyFont="1" applyBorder="1" applyAlignment="1">
      <alignment horizontal="center" vertical="center" wrapText="1"/>
    </xf>
    <xf numFmtId="0" fontId="0" fillId="0" borderId="4" xfId="0" applyBorder="1" applyAlignment="1">
      <alignment horizontal="center" vertical="center" wrapText="1"/>
    </xf>
    <xf numFmtId="0" fontId="15" fillId="21" borderId="10" xfId="0" applyFont="1" applyFill="1" applyBorder="1" applyAlignment="1">
      <alignment horizontal="center" vertical="center" wrapText="1"/>
    </xf>
    <xf numFmtId="0" fontId="0" fillId="21" borderId="2" xfId="0" applyFill="1" applyBorder="1" applyAlignment="1">
      <alignment horizontal="center" vertical="center" wrapText="1"/>
    </xf>
    <xf numFmtId="0" fontId="0" fillId="21" borderId="6" xfId="0" applyFill="1" applyBorder="1" applyAlignment="1">
      <alignment horizontal="center" vertical="center" wrapText="1"/>
    </xf>
    <xf numFmtId="0" fontId="39" fillId="2" borderId="15" xfId="551" applyFont="1" applyFill="1" applyBorder="1" applyAlignment="1">
      <alignment horizontal="left" vertical="top" wrapText="1"/>
    </xf>
    <xf numFmtId="0" fontId="39" fillId="2" borderId="0" xfId="551" applyFont="1" applyFill="1" applyAlignment="1">
      <alignment horizontal="left" vertical="top" wrapText="1"/>
    </xf>
    <xf numFmtId="0" fontId="39" fillId="2" borderId="1" xfId="551" applyFont="1" applyFill="1" applyBorder="1" applyAlignment="1">
      <alignment horizontal="left" vertical="top" wrapText="1"/>
    </xf>
    <xf numFmtId="0" fontId="58" fillId="3" borderId="4" xfId="551" applyFont="1" applyFill="1" applyBorder="1" applyAlignment="1">
      <alignment horizontal="left" indent="1"/>
    </xf>
    <xf numFmtId="6" fontId="58" fillId="3" borderId="4" xfId="551" applyNumberFormat="1" applyFont="1" applyFill="1" applyBorder="1" applyAlignment="1">
      <alignment horizontal="left" vertical="center" indent="2"/>
    </xf>
    <xf numFmtId="0" fontId="58" fillId="3" borderId="0" xfId="551" applyFont="1" applyFill="1" applyAlignment="1">
      <alignment horizontal="left" indent="4"/>
    </xf>
    <xf numFmtId="0" fontId="58" fillId="3" borderId="1" xfId="551" applyFont="1" applyFill="1" applyBorder="1" applyAlignment="1">
      <alignment horizontal="left" indent="4"/>
    </xf>
    <xf numFmtId="6" fontId="58" fillId="3" borderId="2" xfId="551" applyNumberFormat="1" applyFont="1" applyFill="1" applyBorder="1" applyAlignment="1" applyProtection="1">
      <alignment horizontal="left" vertical="center" indent="2"/>
      <protection locked="0"/>
    </xf>
    <xf numFmtId="6" fontId="0" fillId="0" borderId="2" xfId="0" applyNumberFormat="1" applyBorder="1" applyAlignment="1" applyProtection="1">
      <alignment horizontal="left" vertical="center" indent="2"/>
      <protection locked="0"/>
    </xf>
    <xf numFmtId="6" fontId="58" fillId="3" borderId="0" xfId="551" applyNumberFormat="1" applyFont="1" applyFill="1" applyAlignment="1">
      <alignment vertical="center"/>
    </xf>
    <xf numFmtId="0" fontId="58" fillId="3" borderId="0" xfId="551" applyFont="1" applyFill="1" applyAlignment="1">
      <alignment vertical="center"/>
    </xf>
    <xf numFmtId="0" fontId="58" fillId="3" borderId="1" xfId="551" applyFont="1" applyFill="1" applyBorder="1" applyAlignment="1">
      <alignment vertical="center"/>
    </xf>
    <xf numFmtId="0" fontId="58" fillId="3" borderId="0" xfId="551" applyFont="1" applyFill="1" applyAlignment="1">
      <alignment horizontal="center"/>
    </xf>
    <xf numFmtId="0" fontId="0" fillId="0" borderId="1" xfId="0" applyBorder="1" applyAlignment="1">
      <alignment horizontal="center"/>
    </xf>
    <xf numFmtId="6" fontId="9" fillId="0" borderId="2" xfId="0" applyNumberFormat="1" applyFont="1" applyBorder="1" applyAlignment="1" applyProtection="1">
      <alignment horizontal="left" vertical="center" indent="2"/>
      <protection locked="0"/>
    </xf>
    <xf numFmtId="38" fontId="77" fillId="20" borderId="2" xfId="0" applyNumberFormat="1" applyFont="1" applyFill="1" applyBorder="1" applyAlignment="1">
      <alignment horizontal="left" vertical="center" indent="1"/>
    </xf>
    <xf numFmtId="0" fontId="77" fillId="20" borderId="41" xfId="0" applyFont="1" applyFill="1" applyBorder="1" applyAlignment="1">
      <alignment horizontal="left" vertical="center" indent="1"/>
    </xf>
    <xf numFmtId="0" fontId="47" fillId="0" borderId="15" xfId="551" applyFont="1" applyBorder="1" applyAlignment="1">
      <alignment horizontal="left"/>
    </xf>
    <xf numFmtId="0" fontId="47" fillId="0" borderId="0" xfId="551" applyFont="1" applyAlignment="1">
      <alignment horizontal="left"/>
    </xf>
    <xf numFmtId="0" fontId="47" fillId="0" borderId="1" xfId="551" applyFont="1" applyBorder="1" applyAlignment="1">
      <alignment horizontal="left"/>
    </xf>
    <xf numFmtId="0" fontId="77" fillId="20" borderId="2" xfId="0" applyFont="1" applyFill="1" applyBorder="1" applyAlignment="1">
      <alignment horizontal="left" vertical="center" indent="1"/>
    </xf>
    <xf numFmtId="0" fontId="15" fillId="0" borderId="78" xfId="0" applyFont="1" applyBorder="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2" fillId="21" borderId="10" xfId="0" applyFont="1" applyFill="1" applyBorder="1" applyAlignment="1">
      <alignment horizontal="center" vertical="center" wrapText="1"/>
    </xf>
    <xf numFmtId="0" fontId="16" fillId="21" borderId="10" xfId="0" applyFont="1" applyFill="1" applyBorder="1" applyAlignment="1">
      <alignment horizontal="center" vertical="center" wrapText="1"/>
    </xf>
  </cellXfs>
  <cellStyles count="650">
    <cellStyle name="Comma" xfId="567" builtinId="3"/>
    <cellStyle name="Currency" xfId="568" builtinId="4"/>
    <cellStyle name="Currency 2" xfId="554" xr:uid="{00000000-0005-0000-0000-000002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cellStyle name="Normal" xfId="0" builtinId="0"/>
    <cellStyle name="Normal 2" xfId="1" xr:uid="{00000000-0005-0000-0000-000083020000}"/>
    <cellStyle name="Normal 2 2" xfId="551" xr:uid="{00000000-0005-0000-0000-000084020000}"/>
    <cellStyle name="Normal 3" xfId="55" xr:uid="{00000000-0005-0000-0000-000085020000}"/>
    <cellStyle name="Normal 4" xfId="555" xr:uid="{00000000-0005-0000-0000-000086020000}"/>
    <cellStyle name="Normal 5 2" xfId="552" xr:uid="{00000000-0005-0000-0000-000087020000}"/>
    <cellStyle name="Normal 6" xfId="553" xr:uid="{00000000-0005-0000-0000-000088020000}"/>
    <cellStyle name="Percent" xfId="24" builtinId="5"/>
  </cellStyles>
  <dxfs count="3">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FAFFC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1320801</xdr:colOff>
      <xdr:row>0</xdr:row>
      <xdr:rowOff>0</xdr:rowOff>
    </xdr:from>
    <xdr:to>
      <xdr:col>5</xdr:col>
      <xdr:colOff>482601</xdr:colOff>
      <xdr:row>1</xdr:row>
      <xdr:rowOff>34889</xdr:rowOff>
    </xdr:to>
    <xdr:pic>
      <xdr:nvPicPr>
        <xdr:cNvPr id="2" name="Picture 1" descr="FGBC Logo Horizontal 300x72 100dpi.jpg">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srcRect b="17647"/>
        <a:stretch/>
      </xdr:blipFill>
      <xdr:spPr>
        <a:xfrm>
          <a:off x="2885441" y="0"/>
          <a:ext cx="2885440" cy="575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1435100</xdr:colOff>
      <xdr:row>0</xdr:row>
      <xdr:rowOff>76200</xdr:rowOff>
    </xdr:from>
    <xdr:to>
      <xdr:col>1</xdr:col>
      <xdr:colOff>1574800</xdr:colOff>
      <xdr:row>1</xdr:row>
      <xdr:rowOff>0</xdr:rowOff>
    </xdr:to>
    <xdr:sp macro="" textlink="">
      <xdr:nvSpPr>
        <xdr:cNvPr id="2" name="Picture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794000" y="76200"/>
          <a:ext cx="1574800" cy="127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2700">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1</xdr:col>
      <xdr:colOff>1435100</xdr:colOff>
      <xdr:row>0</xdr:row>
      <xdr:rowOff>76200</xdr:rowOff>
    </xdr:from>
    <xdr:to>
      <xdr:col>1</xdr:col>
      <xdr:colOff>3009900</xdr:colOff>
      <xdr:row>1</xdr:row>
      <xdr:rowOff>12700</xdr:rowOff>
    </xdr:to>
    <xdr:sp macro="" textlink="">
      <xdr:nvSpPr>
        <xdr:cNvPr id="3" name="Picture 2">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2794000" y="76200"/>
          <a:ext cx="2895600" cy="584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2700">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1</xdr:col>
      <xdr:colOff>1714500</xdr:colOff>
      <xdr:row>0</xdr:row>
      <xdr:rowOff>0</xdr:rowOff>
    </xdr:from>
    <xdr:to>
      <xdr:col>3</xdr:col>
      <xdr:colOff>1297940</xdr:colOff>
      <xdr:row>0</xdr:row>
      <xdr:rowOff>575909</xdr:rowOff>
    </xdr:to>
    <xdr:pic>
      <xdr:nvPicPr>
        <xdr:cNvPr id="4" name="Picture 3" descr="FGBC Logo Horizontal 300x72 100dpi.jpg">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srcRect b="17647"/>
        <a:stretch/>
      </xdr:blipFill>
      <xdr:spPr>
        <a:xfrm>
          <a:off x="2921000" y="0"/>
          <a:ext cx="2885440" cy="5759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opbox.hightail.com/certifications" TargetMode="External"/><Relationship Id="rId7" Type="http://schemas.openxmlformats.org/officeDocument/2006/relationships/drawing" Target="../drawings/drawing1.xml"/><Relationship Id="rId2" Type="http://schemas.openxmlformats.org/officeDocument/2006/relationships/hyperlink" Target="http://www.floridagreenbuilding.org/"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buildertrend.net/" TargetMode="External"/><Relationship Id="rId4" Type="http://schemas.openxmlformats.org/officeDocument/2006/relationships/hyperlink" Target="http://florida-green-building-coalition.myshopify.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mailto:info@floridagreenbuilding.org"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8"/>
  <sheetViews>
    <sheetView tabSelected="1" zoomScale="130" zoomScaleNormal="130" zoomScalePageLayoutView="125" workbookViewId="0">
      <selection activeCell="A5" sqref="A5:F5"/>
    </sheetView>
  </sheetViews>
  <sheetFormatPr defaultColWidth="8.8125" defaultRowHeight="13.5"/>
  <cols>
    <col min="1" max="1" width="10.5" style="233" customWidth="1"/>
    <col min="2" max="2" width="8.8125" style="233"/>
    <col min="3" max="3" width="8.5" style="233" customWidth="1"/>
    <col min="4" max="4" width="43.8125" style="233" customWidth="1"/>
    <col min="5" max="5" width="4.8125" style="233" customWidth="1"/>
    <col min="6" max="6" width="32.8125" style="233" customWidth="1"/>
    <col min="7" max="9" width="8.8125" style="233" hidden="1" customWidth="1"/>
    <col min="10" max="16384" width="8.8125" style="233"/>
  </cols>
  <sheetData>
    <row r="1" spans="1:6" ht="43.05" customHeight="1">
      <c r="A1" s="860"/>
      <c r="B1" s="861"/>
      <c r="C1" s="861"/>
      <c r="D1" s="861"/>
      <c r="E1" s="861"/>
      <c r="F1" s="861"/>
    </row>
    <row r="2" spans="1:6" ht="34.049999999999997" customHeight="1">
      <c r="A2" s="862" t="s">
        <v>336</v>
      </c>
      <c r="B2" s="862"/>
      <c r="C2" s="862"/>
      <c r="D2" s="862"/>
      <c r="E2" s="862"/>
      <c r="F2" s="862"/>
    </row>
    <row r="3" spans="1:6" ht="31.05" customHeight="1">
      <c r="A3" s="863" t="s">
        <v>772</v>
      </c>
      <c r="B3" s="864"/>
      <c r="C3" s="864"/>
      <c r="D3" s="864"/>
      <c r="E3" s="864"/>
      <c r="F3" s="864"/>
    </row>
    <row r="4" spans="1:6" ht="17.649999999999999">
      <c r="A4" s="865" t="s">
        <v>272</v>
      </c>
      <c r="B4" s="865"/>
      <c r="C4" s="865"/>
      <c r="D4" s="865"/>
      <c r="E4" s="865"/>
      <c r="F4" s="865"/>
    </row>
    <row r="5" spans="1:6">
      <c r="A5" s="866" t="s">
        <v>900</v>
      </c>
      <c r="B5" s="866"/>
      <c r="C5" s="866"/>
      <c r="D5" s="866"/>
      <c r="E5" s="866"/>
      <c r="F5" s="866"/>
    </row>
    <row r="6" spans="1:6" ht="21" customHeight="1">
      <c r="A6" s="234" t="s">
        <v>372</v>
      </c>
      <c r="B6" s="235"/>
      <c r="C6" s="235"/>
      <c r="D6" s="235"/>
      <c r="E6" s="235"/>
      <c r="F6" s="235"/>
    </row>
    <row r="7" spans="1:6" s="236" customFormat="1" ht="29" customHeight="1">
      <c r="A7" s="856" t="s">
        <v>352</v>
      </c>
      <c r="B7" s="856"/>
      <c r="C7" s="856"/>
      <c r="D7" s="856"/>
      <c r="E7" s="856"/>
      <c r="F7" s="856"/>
    </row>
    <row r="8" spans="1:6" s="236" customFormat="1" ht="29" customHeight="1">
      <c r="A8" s="856" t="s">
        <v>353</v>
      </c>
      <c r="B8" s="856"/>
      <c r="C8" s="856"/>
      <c r="D8" s="856"/>
      <c r="E8" s="856"/>
      <c r="F8" s="856"/>
    </row>
    <row r="9" spans="1:6" ht="18" customHeight="1">
      <c r="A9" s="272" t="s">
        <v>273</v>
      </c>
      <c r="B9" s="235"/>
      <c r="C9" s="235"/>
      <c r="D9" s="237"/>
      <c r="E9" s="235"/>
      <c r="F9" s="238"/>
    </row>
    <row r="10" spans="1:6" ht="64.5" customHeight="1">
      <c r="A10" s="867" t="s">
        <v>410</v>
      </c>
      <c r="B10" s="867"/>
      <c r="C10" s="867"/>
      <c r="D10" s="867"/>
      <c r="E10" s="867"/>
      <c r="F10" s="867"/>
    </row>
    <row r="11" spans="1:6" ht="32.25" customHeight="1">
      <c r="A11" s="856" t="s">
        <v>354</v>
      </c>
      <c r="B11" s="856"/>
      <c r="C11" s="856"/>
      <c r="D11" s="856"/>
      <c r="E11" s="856"/>
      <c r="F11" s="856"/>
    </row>
    <row r="12" spans="1:6" ht="33" customHeight="1">
      <c r="A12" s="856" t="s">
        <v>378</v>
      </c>
      <c r="B12" s="856"/>
      <c r="C12" s="856"/>
      <c r="D12" s="856"/>
      <c r="E12" s="856"/>
      <c r="F12" s="856"/>
    </row>
    <row r="13" spans="1:6" ht="18" customHeight="1">
      <c r="A13" s="272" t="s">
        <v>274</v>
      </c>
      <c r="B13" s="235"/>
      <c r="C13" s="235"/>
      <c r="D13" s="235"/>
      <c r="E13" s="235"/>
      <c r="F13" s="238"/>
    </row>
    <row r="14" spans="1:6" s="239" customFormat="1" ht="19.5" customHeight="1">
      <c r="A14" s="856" t="s">
        <v>355</v>
      </c>
      <c r="B14" s="868"/>
      <c r="C14" s="868"/>
      <c r="D14" s="868"/>
      <c r="E14" s="868"/>
      <c r="F14" s="868"/>
    </row>
    <row r="15" spans="1:6" ht="30" customHeight="1">
      <c r="A15" s="856" t="s">
        <v>356</v>
      </c>
      <c r="B15" s="856"/>
      <c r="C15" s="856"/>
      <c r="D15" s="856"/>
      <c r="E15" s="856"/>
      <c r="F15" s="856"/>
    </row>
    <row r="16" spans="1:6" ht="29" customHeight="1">
      <c r="A16" s="856" t="s">
        <v>357</v>
      </c>
      <c r="B16" s="856"/>
      <c r="C16" s="856"/>
      <c r="D16" s="856"/>
      <c r="E16" s="856"/>
      <c r="F16" s="856"/>
    </row>
    <row r="17" spans="1:8" ht="40.5" customHeight="1">
      <c r="A17" s="856" t="s">
        <v>403</v>
      </c>
      <c r="B17" s="856"/>
      <c r="C17" s="856"/>
      <c r="D17" s="856"/>
      <c r="E17" s="856"/>
      <c r="F17" s="856"/>
    </row>
    <row r="18" spans="1:8" ht="15" customHeight="1">
      <c r="A18" s="856" t="s">
        <v>391</v>
      </c>
      <c r="B18" s="856"/>
      <c r="C18" s="856"/>
      <c r="D18" s="856"/>
      <c r="E18" s="856"/>
      <c r="F18" s="856"/>
    </row>
    <row r="19" spans="1:8" ht="27.75" customHeight="1">
      <c r="A19" s="856" t="s">
        <v>392</v>
      </c>
      <c r="B19" s="856"/>
      <c r="C19" s="856"/>
      <c r="D19" s="856"/>
      <c r="E19" s="856"/>
      <c r="F19" s="856"/>
    </row>
    <row r="20" spans="1:8" ht="21" customHeight="1">
      <c r="A20" s="240" t="s">
        <v>275</v>
      </c>
      <c r="B20" s="235"/>
      <c r="C20" s="235"/>
      <c r="D20" s="235"/>
      <c r="E20" s="235"/>
      <c r="F20" s="235"/>
    </row>
    <row r="21" spans="1:8" ht="40.5" customHeight="1">
      <c r="A21" s="836" t="s">
        <v>358</v>
      </c>
      <c r="B21" s="836"/>
      <c r="C21" s="836"/>
      <c r="D21" s="836"/>
      <c r="E21" s="836"/>
      <c r="F21" s="836"/>
    </row>
    <row r="22" spans="1:8" ht="16.5" customHeight="1">
      <c r="A22" s="836" t="s">
        <v>359</v>
      </c>
      <c r="B22" s="836"/>
      <c r="C22" s="836"/>
      <c r="D22" s="836"/>
      <c r="E22" s="836"/>
      <c r="F22" s="836"/>
    </row>
    <row r="23" spans="1:8" ht="81.75" customHeight="1">
      <c r="A23" s="836" t="s">
        <v>373</v>
      </c>
      <c r="B23" s="857"/>
      <c r="C23" s="857"/>
      <c r="D23" s="857"/>
      <c r="E23" s="857"/>
      <c r="F23" s="857"/>
    </row>
    <row r="24" spans="1:8" ht="42" customHeight="1">
      <c r="A24" s="836" t="s">
        <v>406</v>
      </c>
      <c r="B24" s="857"/>
      <c r="C24" s="857"/>
      <c r="D24" s="857"/>
      <c r="E24" s="857"/>
      <c r="F24" s="857"/>
    </row>
    <row r="25" spans="1:8" ht="29.25" customHeight="1">
      <c r="A25" s="858" t="s">
        <v>374</v>
      </c>
      <c r="B25" s="858"/>
      <c r="C25" s="858"/>
      <c r="D25" s="858"/>
      <c r="E25" s="858"/>
      <c r="F25" s="858"/>
    </row>
    <row r="26" spans="1:8" ht="29.25" customHeight="1">
      <c r="A26" s="859" t="s">
        <v>656</v>
      </c>
      <c r="B26" s="859"/>
      <c r="C26" s="859"/>
      <c r="D26" s="859"/>
      <c r="E26" s="859"/>
      <c r="F26" s="859"/>
    </row>
    <row r="27" spans="1:8" ht="19.5" customHeight="1">
      <c r="A27" s="859" t="s">
        <v>655</v>
      </c>
      <c r="B27" s="859"/>
      <c r="C27" s="859"/>
      <c r="D27" s="859"/>
      <c r="E27" s="859"/>
      <c r="F27" s="859"/>
    </row>
    <row r="28" spans="1:8" ht="14" customHeight="1">
      <c r="A28" s="241"/>
      <c r="B28" s="241"/>
      <c r="C28" s="241"/>
      <c r="D28" s="241"/>
      <c r="E28" s="241"/>
      <c r="F28" s="241"/>
    </row>
    <row r="29" spans="1:8" ht="18.75" customHeight="1">
      <c r="A29" s="242" t="s">
        <v>370</v>
      </c>
      <c r="B29" s="243"/>
      <c r="C29" s="243"/>
      <c r="D29" s="235"/>
      <c r="E29" s="235"/>
      <c r="F29" s="235"/>
    </row>
    <row r="30" spans="1:8" ht="29.25" customHeight="1">
      <c r="A30" s="852" t="s">
        <v>360</v>
      </c>
      <c r="B30" s="852"/>
      <c r="C30" s="852"/>
      <c r="D30" s="852"/>
      <c r="E30" s="852"/>
      <c r="F30" s="852"/>
      <c r="G30" s="244">
        <v>0</v>
      </c>
      <c r="H30" s="245">
        <v>5000</v>
      </c>
    </row>
    <row r="31" spans="1:8" ht="13.05" customHeight="1">
      <c r="A31" s="246" t="s">
        <v>276</v>
      </c>
      <c r="B31" s="869" t="s">
        <v>287</v>
      </c>
      <c r="C31" s="870"/>
      <c r="D31" s="247" t="s">
        <v>277</v>
      </c>
      <c r="G31" s="244">
        <v>50000</v>
      </c>
      <c r="H31" s="245">
        <v>5000</v>
      </c>
    </row>
    <row r="32" spans="1:8" ht="13.05" customHeight="1">
      <c r="A32" s="248" t="s">
        <v>278</v>
      </c>
      <c r="B32" s="869" t="s">
        <v>288</v>
      </c>
      <c r="C32" s="870"/>
      <c r="D32" s="247" t="s">
        <v>277</v>
      </c>
      <c r="G32" s="244">
        <v>50001</v>
      </c>
      <c r="H32" s="245">
        <v>6500</v>
      </c>
    </row>
    <row r="33" spans="1:13" ht="13.05" customHeight="1">
      <c r="A33" s="249" t="s">
        <v>279</v>
      </c>
      <c r="B33" s="869" t="s">
        <v>289</v>
      </c>
      <c r="C33" s="870"/>
      <c r="D33" s="247" t="s">
        <v>277</v>
      </c>
      <c r="G33" s="244">
        <v>150000</v>
      </c>
      <c r="H33" s="245">
        <v>6500</v>
      </c>
    </row>
    <row r="34" spans="1:13" ht="13.05" customHeight="1">
      <c r="A34" s="250" t="s">
        <v>280</v>
      </c>
      <c r="B34" s="869" t="s">
        <v>695</v>
      </c>
      <c r="C34" s="870"/>
      <c r="D34" s="247" t="s">
        <v>277</v>
      </c>
      <c r="G34" s="244">
        <v>150001</v>
      </c>
      <c r="H34" s="245">
        <v>8000</v>
      </c>
    </row>
    <row r="35" spans="1:13" ht="13.05" customHeight="1">
      <c r="A35" s="251"/>
      <c r="G35" s="244">
        <v>250000</v>
      </c>
      <c r="H35" s="245">
        <v>8000</v>
      </c>
    </row>
    <row r="36" spans="1:13" ht="14" customHeight="1">
      <c r="A36" s="276" t="s">
        <v>371</v>
      </c>
      <c r="E36" s="252"/>
      <c r="F36" s="252"/>
      <c r="G36" s="244">
        <v>250001</v>
      </c>
      <c r="H36" s="245">
        <v>9500</v>
      </c>
    </row>
    <row r="37" spans="1:13" s="255" customFormat="1" ht="14" customHeight="1">
      <c r="A37" s="253" t="s">
        <v>282</v>
      </c>
      <c r="B37" s="273" t="s">
        <v>283</v>
      </c>
      <c r="C37" s="274"/>
      <c r="D37" s="834" t="s">
        <v>368</v>
      </c>
      <c r="E37" s="254"/>
      <c r="F37" s="254"/>
      <c r="G37" s="244">
        <v>500000</v>
      </c>
      <c r="H37" s="245">
        <v>9500</v>
      </c>
      <c r="J37" s="853"/>
      <c r="K37" s="854"/>
      <c r="L37" s="854"/>
      <c r="M37" s="854"/>
    </row>
    <row r="38" spans="1:13" s="255" customFormat="1" ht="15" customHeight="1">
      <c r="A38" s="256">
        <v>5000</v>
      </c>
      <c r="B38" s="855" t="s">
        <v>375</v>
      </c>
      <c r="C38" s="844"/>
      <c r="D38" s="835"/>
      <c r="E38" s="254"/>
      <c r="F38" s="254"/>
      <c r="G38" s="244">
        <v>500001</v>
      </c>
      <c r="H38" s="245">
        <v>12000</v>
      </c>
      <c r="J38" s="257"/>
      <c r="K38" s="258"/>
      <c r="L38" s="258"/>
      <c r="M38" s="258"/>
    </row>
    <row r="39" spans="1:13" s="255" customFormat="1" ht="15" customHeight="1">
      <c r="A39" s="256">
        <v>6500</v>
      </c>
      <c r="B39" s="843" t="s">
        <v>361</v>
      </c>
      <c r="C39" s="844"/>
      <c r="D39" s="835"/>
      <c r="E39" s="254"/>
      <c r="F39" s="254"/>
      <c r="J39" s="257"/>
      <c r="K39" s="258"/>
      <c r="L39" s="258"/>
      <c r="M39" s="258"/>
    </row>
    <row r="40" spans="1:13" s="255" customFormat="1" ht="15" customHeight="1">
      <c r="A40" s="256">
        <v>8000</v>
      </c>
      <c r="B40" s="843" t="s">
        <v>362</v>
      </c>
      <c r="C40" s="844"/>
      <c r="D40" s="835"/>
      <c r="E40" s="254"/>
      <c r="F40" s="254"/>
      <c r="J40" s="257"/>
      <c r="K40" s="258"/>
      <c r="L40" s="258"/>
      <c r="M40" s="258"/>
    </row>
    <row r="41" spans="1:13" s="255" customFormat="1" ht="15" customHeight="1">
      <c r="A41" s="256">
        <v>9500</v>
      </c>
      <c r="B41" s="843" t="s">
        <v>363</v>
      </c>
      <c r="C41" s="844"/>
      <c r="D41" s="835"/>
      <c r="E41" s="254"/>
      <c r="F41" s="254"/>
      <c r="J41" s="257"/>
      <c r="K41" s="258"/>
      <c r="L41" s="258"/>
      <c r="M41" s="258"/>
    </row>
    <row r="42" spans="1:13" s="255" customFormat="1" ht="15" customHeight="1">
      <c r="A42" s="256">
        <v>12000</v>
      </c>
      <c r="B42" s="843" t="s">
        <v>376</v>
      </c>
      <c r="C42" s="844"/>
      <c r="D42" s="835"/>
      <c r="J42" s="257"/>
      <c r="K42" s="258"/>
      <c r="L42" s="258"/>
      <c r="M42" s="258"/>
    </row>
    <row r="43" spans="1:13" s="255" customFormat="1" ht="25.05" customHeight="1">
      <c r="A43" s="242" t="s">
        <v>699</v>
      </c>
      <c r="B43" s="243"/>
      <c r="C43" s="243"/>
      <c r="D43" s="235"/>
      <c r="E43" s="235"/>
      <c r="F43" s="235"/>
      <c r="J43" s="257"/>
      <c r="K43" s="258"/>
      <c r="L43" s="258"/>
      <c r="M43" s="258"/>
    </row>
    <row r="44" spans="1:13" s="255" customFormat="1" ht="44" customHeight="1">
      <c r="A44" s="851" t="s">
        <v>888</v>
      </c>
      <c r="B44" s="852"/>
      <c r="C44" s="852"/>
      <c r="D44" s="852"/>
      <c r="E44" s="852"/>
      <c r="F44" s="852"/>
      <c r="J44" s="257"/>
      <c r="K44" s="258"/>
      <c r="L44" s="258"/>
      <c r="M44" s="258"/>
    </row>
    <row r="45" spans="1:13" s="255" customFormat="1" ht="15" customHeight="1">
      <c r="A45" s="242" t="s">
        <v>700</v>
      </c>
      <c r="B45" s="243"/>
      <c r="C45" s="243"/>
      <c r="D45" s="235"/>
      <c r="E45" s="235"/>
      <c r="F45" s="235"/>
      <c r="J45" s="257"/>
      <c r="K45" s="258"/>
      <c r="L45" s="258"/>
      <c r="M45" s="258"/>
    </row>
    <row r="46" spans="1:13" s="255" customFormat="1" ht="55.05" customHeight="1">
      <c r="A46" s="851" t="s">
        <v>701</v>
      </c>
      <c r="B46" s="852"/>
      <c r="C46" s="852"/>
      <c r="D46" s="852"/>
      <c r="E46" s="852"/>
      <c r="F46" s="852"/>
      <c r="J46" s="257"/>
      <c r="K46" s="258"/>
      <c r="L46" s="258"/>
      <c r="M46" s="258"/>
    </row>
    <row r="47" spans="1:13" ht="11.25" customHeight="1">
      <c r="A47" s="845"/>
      <c r="B47" s="846"/>
      <c r="C47" s="846"/>
      <c r="D47" s="259"/>
      <c r="J47" s="259"/>
      <c r="K47" s="260"/>
      <c r="L47" s="260"/>
      <c r="M47" s="260"/>
    </row>
    <row r="48" spans="1:13" ht="21.75" customHeight="1">
      <c r="A48" s="275" t="s">
        <v>369</v>
      </c>
      <c r="B48" s="261"/>
      <c r="C48" s="261"/>
    </row>
    <row r="49" spans="1:6" ht="14" customHeight="1">
      <c r="A49" s="262" t="s">
        <v>284</v>
      </c>
      <c r="B49" s="261"/>
      <c r="C49" s="261"/>
    </row>
    <row r="50" spans="1:6" ht="27" customHeight="1">
      <c r="A50" s="836" t="s">
        <v>364</v>
      </c>
      <c r="B50" s="836"/>
      <c r="C50" s="836"/>
      <c r="D50" s="836"/>
      <c r="E50" s="263"/>
      <c r="F50" s="264" t="s">
        <v>285</v>
      </c>
    </row>
    <row r="51" spans="1:6" ht="42" customHeight="1">
      <c r="A51" s="836" t="s">
        <v>773</v>
      </c>
      <c r="B51" s="836"/>
      <c r="C51" s="836"/>
      <c r="D51" s="836"/>
      <c r="E51" s="263"/>
    </row>
    <row r="52" spans="1:6" ht="14" customHeight="1">
      <c r="A52" s="735"/>
      <c r="B52" s="847" t="s">
        <v>774</v>
      </c>
      <c r="C52" s="848"/>
      <c r="D52" s="848"/>
      <c r="E52" s="263"/>
    </row>
    <row r="53" spans="1:6" ht="14.25">
      <c r="A53" s="849" t="s">
        <v>286</v>
      </c>
      <c r="B53" s="850"/>
      <c r="C53" s="850"/>
      <c r="D53" s="850"/>
      <c r="E53" s="265"/>
    </row>
    <row r="54" spans="1:6" ht="27" customHeight="1">
      <c r="A54" s="836" t="s">
        <v>377</v>
      </c>
      <c r="B54" s="836"/>
      <c r="C54" s="836"/>
      <c r="D54" s="836"/>
      <c r="E54" s="265"/>
    </row>
    <row r="55" spans="1:6">
      <c r="A55" s="836" t="s">
        <v>765</v>
      </c>
      <c r="B55" s="836"/>
      <c r="C55" s="836"/>
      <c r="D55" s="836"/>
    </row>
    <row r="56" spans="1:6" ht="14.25">
      <c r="A56" s="837" t="s">
        <v>658</v>
      </c>
      <c r="B56" s="838"/>
      <c r="C56" s="838"/>
      <c r="D56" s="838"/>
      <c r="E56" s="838"/>
      <c r="F56" s="838"/>
    </row>
    <row r="57" spans="1:6" ht="14.25">
      <c r="A57" s="657" t="s">
        <v>657</v>
      </c>
      <c r="B57" s="671"/>
      <c r="C57" s="671"/>
      <c r="D57" s="671"/>
      <c r="E57" s="671"/>
      <c r="F57" s="671"/>
    </row>
    <row r="58" spans="1:6" ht="14.25">
      <c r="A58" s="657" t="s">
        <v>775</v>
      </c>
      <c r="B58" s="671"/>
      <c r="C58" s="671"/>
      <c r="D58" s="671"/>
      <c r="E58" s="671"/>
      <c r="F58" s="671"/>
    </row>
    <row r="59" spans="1:6" ht="14.25">
      <c r="A59" s="657" t="s">
        <v>895</v>
      </c>
      <c r="B59" s="671"/>
      <c r="C59" s="671"/>
      <c r="D59" s="671"/>
      <c r="E59" s="671"/>
      <c r="F59" s="671"/>
    </row>
    <row r="61" spans="1:6" ht="13.9">
      <c r="A61" s="266" t="s">
        <v>281</v>
      </c>
    </row>
    <row r="62" spans="1:6" ht="15.75">
      <c r="A62" s="839" t="s">
        <v>365</v>
      </c>
      <c r="B62" s="840"/>
      <c r="C62" s="840"/>
      <c r="D62" s="840"/>
      <c r="E62" s="267"/>
      <c r="F62" s="267"/>
    </row>
    <row r="63" spans="1:6" ht="15.75">
      <c r="A63" s="841" t="s">
        <v>366</v>
      </c>
      <c r="B63" s="842"/>
      <c r="C63" s="842"/>
      <c r="D63" s="268"/>
      <c r="E63" s="260"/>
      <c r="F63" s="260"/>
    </row>
    <row r="64" spans="1:6" ht="15.75">
      <c r="A64" s="832" t="s">
        <v>509</v>
      </c>
      <c r="B64" s="833"/>
      <c r="C64" s="833"/>
      <c r="D64" s="833"/>
      <c r="E64" s="259"/>
      <c r="F64" s="259"/>
    </row>
    <row r="65" spans="1:6">
      <c r="A65" s="269" t="s">
        <v>367</v>
      </c>
      <c r="B65" s="259"/>
      <c r="C65" s="259"/>
      <c r="D65" s="259"/>
      <c r="E65" s="259"/>
      <c r="F65" s="259"/>
    </row>
    <row r="66" spans="1:6" ht="14.25">
      <c r="A66" s="270"/>
      <c r="D66" s="657"/>
    </row>
    <row r="67" spans="1:6" ht="14.25">
      <c r="A67" s="271"/>
      <c r="D67" s="657"/>
    </row>
    <row r="68" spans="1:6" ht="14.25">
      <c r="D68" s="657"/>
    </row>
  </sheetData>
  <customSheetViews>
    <customSheetView guid="{ACDF5350-2922-6540-AACD-798BECD5E002}" scale="130" fitToPage="1" hiddenColumns="1" topLeftCell="A34">
      <selection activeCell="A64" sqref="A64:D64"/>
      <pageMargins left="0.75" right="0.75" top="1" bottom="1" header="0.5" footer="0.5"/>
      <pageSetup scale="58" orientation="portrait" horizontalDpi="4294967292" verticalDpi="4294967292" r:id="rId1"/>
    </customSheetView>
  </customSheetViews>
  <mergeCells count="48">
    <mergeCell ref="B31:C31"/>
    <mergeCell ref="B32:C32"/>
    <mergeCell ref="A50:D50"/>
    <mergeCell ref="A51:D51"/>
    <mergeCell ref="B33:C33"/>
    <mergeCell ref="B34:C34"/>
    <mergeCell ref="A15:F15"/>
    <mergeCell ref="A1:F1"/>
    <mergeCell ref="A2:F2"/>
    <mergeCell ref="A3:F3"/>
    <mergeCell ref="A4:F4"/>
    <mergeCell ref="A5:F5"/>
    <mergeCell ref="A7:F7"/>
    <mergeCell ref="A10:F10"/>
    <mergeCell ref="A11:F11"/>
    <mergeCell ref="A14:F14"/>
    <mergeCell ref="A8:F8"/>
    <mergeCell ref="A12:F12"/>
    <mergeCell ref="A16:F16"/>
    <mergeCell ref="A23:F23"/>
    <mergeCell ref="A25:F25"/>
    <mergeCell ref="A27:F27"/>
    <mergeCell ref="A30:F30"/>
    <mergeCell ref="A18:F18"/>
    <mergeCell ref="A19:F19"/>
    <mergeCell ref="A21:F21"/>
    <mergeCell ref="A22:F22"/>
    <mergeCell ref="A24:F24"/>
    <mergeCell ref="A17:F17"/>
    <mergeCell ref="A26:F26"/>
    <mergeCell ref="J37:M37"/>
    <mergeCell ref="B38:C38"/>
    <mergeCell ref="B39:C39"/>
    <mergeCell ref="B40:C40"/>
    <mergeCell ref="B41:C41"/>
    <mergeCell ref="A64:D64"/>
    <mergeCell ref="D37:D42"/>
    <mergeCell ref="A54:D54"/>
    <mergeCell ref="A55:D55"/>
    <mergeCell ref="A56:F56"/>
    <mergeCell ref="A62:D62"/>
    <mergeCell ref="A63:C63"/>
    <mergeCell ref="B42:C42"/>
    <mergeCell ref="A47:C47"/>
    <mergeCell ref="B52:D52"/>
    <mergeCell ref="A53:D53"/>
    <mergeCell ref="A44:F44"/>
    <mergeCell ref="A46:F46"/>
  </mergeCells>
  <phoneticPr fontId="26" type="noConversion"/>
  <hyperlinks>
    <hyperlink ref="A65" r:id="rId2" xr:uid="{00000000-0004-0000-0000-000000000000}"/>
    <hyperlink ref="B52:D52" r:id="rId3" display="https://dropbox.hightail.com/certifications" xr:uid="{00000000-0004-0000-0000-000001000000}"/>
    <hyperlink ref="F50" r:id="rId4" display="http://florida-green-building-coalition.myshopify.com/" xr:uid="{00000000-0004-0000-0000-000002000000}"/>
    <hyperlink ref="B52" r:id="rId5" xr:uid="{03C35CEF-1EA9-1A4E-B3D8-7F8EB9B584A3}"/>
  </hyperlinks>
  <pageMargins left="0.75" right="0.75" top="1" bottom="1" header="0.5" footer="0.5"/>
  <pageSetup scale="58" orientation="portrait" horizontalDpi="4294967292" verticalDpi="4294967292"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232"/>
  <sheetViews>
    <sheetView workbookViewId="0">
      <selection activeCell="I29" sqref="I29"/>
    </sheetView>
  </sheetViews>
  <sheetFormatPr defaultColWidth="7.6875" defaultRowHeight="15.75"/>
  <cols>
    <col min="1" max="1" width="5.3125" style="474" customWidth="1"/>
    <col min="2" max="2" width="29.3125" style="474" customWidth="1"/>
    <col min="3" max="3" width="17.3125" customWidth="1"/>
    <col min="4" max="4" width="9.5" customWidth="1"/>
    <col min="5" max="5" width="12.1875" customWidth="1"/>
    <col min="6" max="6" width="24" customWidth="1"/>
    <col min="7" max="7" width="9.1875" customWidth="1"/>
    <col min="8" max="8" width="12.1875" customWidth="1"/>
    <col min="9" max="9" width="24.6875" customWidth="1"/>
    <col min="10" max="10" width="9.1875" customWidth="1"/>
    <col min="11" max="11" width="12.1875" customWidth="1"/>
    <col min="12" max="12" width="23.8125" customWidth="1"/>
    <col min="13" max="14" width="11.3125" customWidth="1"/>
    <col min="15" max="15" width="9.1875" customWidth="1"/>
    <col min="16" max="16" width="11.3125" customWidth="1"/>
    <col min="17" max="17" width="23.6875" customWidth="1"/>
    <col min="18" max="18" width="10.5" customWidth="1"/>
    <col min="19" max="19" width="12.1875" customWidth="1"/>
    <col min="20" max="20" width="9.8125" customWidth="1"/>
    <col min="21" max="21" width="12.1875" customWidth="1"/>
    <col min="22" max="22" width="24.3125" customWidth="1"/>
    <col min="23" max="24" width="14.5" customWidth="1"/>
    <col min="25" max="25" width="26.6875" customWidth="1"/>
    <col min="26" max="27" width="14.5" customWidth="1"/>
    <col min="28" max="28" width="26.6875" customWidth="1"/>
    <col min="29" max="29" width="12.5" customWidth="1"/>
    <col min="30" max="30" width="12.1875" customWidth="1"/>
    <col min="31" max="31" width="9.6875" customWidth="1"/>
    <col min="32" max="32" width="24" customWidth="1"/>
    <col min="33" max="33" width="9.1875" customWidth="1"/>
    <col min="34" max="34" width="12.1875" customWidth="1"/>
    <col min="35" max="35" width="10.3125" customWidth="1"/>
    <col min="36" max="36" width="25.8125" customWidth="1"/>
    <col min="37" max="38" width="22.6875" customWidth="1"/>
    <col min="39" max="39" width="4.6875" customWidth="1"/>
    <col min="40" max="40" width="0.1875" customWidth="1"/>
    <col min="42" max="42" width="2.5" customWidth="1"/>
    <col min="44" max="44" width="0.6875" customWidth="1"/>
    <col min="46" max="46" width="2.8125" customWidth="1"/>
    <col min="47" max="47" width="5.6875" customWidth="1"/>
    <col min="48" max="48" width="0.6875" customWidth="1"/>
    <col min="49" max="49" width="11.6875" customWidth="1"/>
    <col min="50" max="50" width="0.1875" customWidth="1"/>
    <col min="51" max="51" width="17.6875" customWidth="1"/>
  </cols>
  <sheetData>
    <row r="1" spans="1:36">
      <c r="C1" s="474"/>
      <c r="D1" s="474"/>
      <c r="E1" s="474"/>
    </row>
    <row r="2" spans="1:36" s="488" customFormat="1" ht="22.15">
      <c r="B2" s="489" t="s">
        <v>471</v>
      </c>
      <c r="C2" s="490"/>
      <c r="D2" s="490"/>
      <c r="E2" s="490"/>
      <c r="F2" s="490"/>
    </row>
    <row r="3" spans="1:36" s="488" customFormat="1" ht="22.15">
      <c r="B3" s="491" t="s">
        <v>472</v>
      </c>
      <c r="C3" s="492"/>
      <c r="D3" s="492"/>
      <c r="E3" s="492"/>
      <c r="F3" s="492"/>
    </row>
    <row r="4" spans="1:36" s="488" customFormat="1" ht="22.5">
      <c r="B4" s="493"/>
      <c r="C4"/>
      <c r="D4"/>
      <c r="E4"/>
      <c r="F4"/>
    </row>
    <row r="5" spans="1:36" s="494" customFormat="1" ht="17.649999999999999" thickBot="1">
      <c r="A5" s="829" t="s">
        <v>473</v>
      </c>
      <c r="B5" s="829"/>
      <c r="C5" s="922">
        <f>'Project Registration and Team'!B11</f>
        <v>0</v>
      </c>
      <c r="D5" s="922"/>
      <c r="E5" s="922"/>
      <c r="F5" s="922"/>
    </row>
    <row r="6" spans="1:36" s="494" customFormat="1" ht="17.649999999999999" thickBot="1">
      <c r="A6" s="829" t="s">
        <v>474</v>
      </c>
      <c r="B6" s="829"/>
      <c r="C6" s="923">
        <f>'Project Registration and Team'!B12</f>
        <v>0</v>
      </c>
      <c r="D6" s="923"/>
      <c r="E6" s="923"/>
      <c r="F6" s="923"/>
    </row>
    <row r="7" spans="1:36" s="494" customFormat="1" ht="17.649999999999999" thickBot="1">
      <c r="A7" s="827" t="s">
        <v>902</v>
      </c>
      <c r="B7" s="828"/>
      <c r="C7" s="830"/>
      <c r="D7" s="830"/>
      <c r="E7" s="830"/>
      <c r="F7" s="830"/>
      <c r="AD7" s="495"/>
    </row>
    <row r="8" spans="1:36" ht="16.149999999999999" thickBot="1">
      <c r="A8" s="496" t="s">
        <v>475</v>
      </c>
      <c r="B8" s="497"/>
      <c r="C8" s="498"/>
      <c r="D8" s="499" t="s">
        <v>476</v>
      </c>
      <c r="E8" s="500"/>
      <c r="F8" s="501"/>
      <c r="G8" s="502" t="s">
        <v>477</v>
      </c>
      <c r="H8" s="503"/>
      <c r="I8" s="504"/>
      <c r="J8" s="505" t="s">
        <v>478</v>
      </c>
      <c r="K8" s="506"/>
      <c r="L8" s="507"/>
      <c r="M8" s="508" t="s">
        <v>479</v>
      </c>
      <c r="N8" s="509"/>
      <c r="O8" s="509"/>
      <c r="P8" s="509"/>
      <c r="Q8" s="510"/>
      <c r="R8" s="511" t="s">
        <v>480</v>
      </c>
      <c r="S8" s="512"/>
      <c r="T8" s="512"/>
      <c r="U8" s="512"/>
      <c r="V8" s="513"/>
      <c r="W8" s="514" t="s">
        <v>481</v>
      </c>
      <c r="X8" s="514"/>
      <c r="Y8" s="515"/>
      <c r="Z8" s="516" t="s">
        <v>482</v>
      </c>
      <c r="AA8" s="517"/>
      <c r="AB8" s="518"/>
      <c r="AC8" s="519" t="s">
        <v>483</v>
      </c>
      <c r="AD8" s="498"/>
      <c r="AE8" s="520"/>
      <c r="AF8" s="521"/>
      <c r="AG8" s="522" t="s">
        <v>484</v>
      </c>
      <c r="AH8" s="523"/>
      <c r="AI8" s="500"/>
      <c r="AJ8" s="501"/>
    </row>
    <row r="9" spans="1:36" ht="54" thickTop="1" thickBot="1">
      <c r="A9" s="524" t="s">
        <v>485</v>
      </c>
      <c r="B9" s="525" t="s">
        <v>486</v>
      </c>
      <c r="C9" s="526" t="s">
        <v>487</v>
      </c>
      <c r="D9" s="527" t="s">
        <v>488</v>
      </c>
      <c r="E9" s="528" t="s">
        <v>489</v>
      </c>
      <c r="F9" s="529" t="s">
        <v>490</v>
      </c>
      <c r="G9" s="530" t="s">
        <v>491</v>
      </c>
      <c r="H9" s="531" t="s">
        <v>492</v>
      </c>
      <c r="I9" s="532" t="s">
        <v>490</v>
      </c>
      <c r="J9" s="533" t="s">
        <v>491</v>
      </c>
      <c r="K9" s="534" t="s">
        <v>492</v>
      </c>
      <c r="L9" s="535" t="s">
        <v>490</v>
      </c>
      <c r="M9" s="536" t="s">
        <v>493</v>
      </c>
      <c r="N9" s="537" t="s">
        <v>494</v>
      </c>
      <c r="O9" s="538" t="s">
        <v>495</v>
      </c>
      <c r="P9" s="537" t="s">
        <v>496</v>
      </c>
      <c r="Q9" s="539" t="s">
        <v>490</v>
      </c>
      <c r="R9" s="540" t="s">
        <v>497</v>
      </c>
      <c r="S9" s="541" t="s">
        <v>494</v>
      </c>
      <c r="T9" s="542" t="s">
        <v>498</v>
      </c>
      <c r="U9" s="541" t="s">
        <v>496</v>
      </c>
      <c r="V9" s="543" t="s">
        <v>490</v>
      </c>
      <c r="W9" s="544" t="s">
        <v>499</v>
      </c>
      <c r="X9" s="545" t="s">
        <v>494</v>
      </c>
      <c r="Y9" s="546" t="s">
        <v>490</v>
      </c>
      <c r="Z9" s="547" t="s">
        <v>500</v>
      </c>
      <c r="AA9" s="548" t="s">
        <v>494</v>
      </c>
      <c r="AB9" s="549" t="s">
        <v>490</v>
      </c>
      <c r="AC9" s="550" t="s">
        <v>507</v>
      </c>
      <c r="AD9" s="525" t="s">
        <v>492</v>
      </c>
      <c r="AE9" s="551" t="s">
        <v>501</v>
      </c>
      <c r="AF9" s="552" t="s">
        <v>490</v>
      </c>
      <c r="AG9" s="654" t="s">
        <v>508</v>
      </c>
      <c r="AH9" s="553" t="s">
        <v>492</v>
      </c>
      <c r="AI9" s="554" t="s">
        <v>501</v>
      </c>
      <c r="AJ9" s="555" t="s">
        <v>490</v>
      </c>
    </row>
    <row r="10" spans="1:36" s="607" customFormat="1" ht="13.5" thickTop="1">
      <c r="A10" s="608">
        <v>1</v>
      </c>
      <c r="B10" s="655"/>
      <c r="C10" s="556"/>
      <c r="D10" s="609"/>
      <c r="E10" s="610">
        <f>$C10*D10</f>
        <v>0</v>
      </c>
      <c r="F10" s="611"/>
      <c r="G10" s="557"/>
      <c r="H10" s="612">
        <f t="shared" ref="H10:H41" si="0">IF(G10="Y",$C10,0)</f>
        <v>0</v>
      </c>
      <c r="I10" s="611"/>
      <c r="J10" s="557"/>
      <c r="K10" s="613">
        <f>IF(J10="Y",$C10,0)</f>
        <v>0</v>
      </c>
      <c r="L10" s="611"/>
      <c r="M10" s="558"/>
      <c r="N10" s="614">
        <f>IF(M10="Y",$C10,0)</f>
        <v>0</v>
      </c>
      <c r="O10" s="559"/>
      <c r="P10" s="614">
        <f>IF(O10="Y",$C10,0)</f>
        <v>0</v>
      </c>
      <c r="Q10" s="615"/>
      <c r="R10" s="558"/>
      <c r="S10" s="616">
        <f>IF(R10="Y",$C10,0)</f>
        <v>0</v>
      </c>
      <c r="T10" s="559"/>
      <c r="U10" s="616">
        <f>IF(T10="Y",$C10,0)</f>
        <v>0</v>
      </c>
      <c r="V10" s="615"/>
      <c r="W10" s="557"/>
      <c r="X10" s="617">
        <f>IF(W10="Y",$C10,0)</f>
        <v>0</v>
      </c>
      <c r="Y10" s="611"/>
      <c r="Z10" s="557"/>
      <c r="AA10" s="618">
        <f>IF(Z10="Y",$C10,0)</f>
        <v>0</v>
      </c>
      <c r="AB10" s="611"/>
      <c r="AC10" s="557"/>
      <c r="AD10" s="619">
        <f>IF(AC10&gt;0.099,AC10*$C10,0)</f>
        <v>0</v>
      </c>
      <c r="AE10" s="608"/>
      <c r="AF10" s="615"/>
      <c r="AG10" s="557"/>
      <c r="AH10" s="620">
        <f>IF(AG10&gt;0,AG10*$C10,0)</f>
        <v>0</v>
      </c>
      <c r="AI10" s="608"/>
      <c r="AJ10" s="615"/>
    </row>
    <row r="11" spans="1:36" s="607" customFormat="1" ht="13.15">
      <c r="A11" s="621">
        <v>2</v>
      </c>
      <c r="B11" s="656"/>
      <c r="C11" s="560"/>
      <c r="D11" s="623"/>
      <c r="E11" s="610">
        <f t="shared" ref="E11:E59" si="1">$C11*D11</f>
        <v>0</v>
      </c>
      <c r="F11" s="624"/>
      <c r="G11" s="561"/>
      <c r="H11" s="625">
        <f t="shared" si="0"/>
        <v>0</v>
      </c>
      <c r="I11" s="624"/>
      <c r="J11" s="561"/>
      <c r="K11" s="626">
        <f>IF(J11="Y",$C11,0)</f>
        <v>0</v>
      </c>
      <c r="L11" s="624"/>
      <c r="M11" s="562"/>
      <c r="N11" s="627">
        <f>IF(M11="Y",$C11,0)</f>
        <v>0</v>
      </c>
      <c r="O11" s="563"/>
      <c r="P11" s="627">
        <f>IF(O11="Y",$C11,0)</f>
        <v>0</v>
      </c>
      <c r="Q11" s="628"/>
      <c r="R11" s="562"/>
      <c r="S11" s="629">
        <f>IF(R11="Y",$C11,0)</f>
        <v>0</v>
      </c>
      <c r="T11" s="563"/>
      <c r="U11" s="629">
        <f>IF(T11="Y",$C11,0)</f>
        <v>0</v>
      </c>
      <c r="V11" s="628"/>
      <c r="W11" s="561"/>
      <c r="X11" s="630">
        <f t="shared" ref="X11:X59" si="2">IF(W11="Y",$C11,0)</f>
        <v>0</v>
      </c>
      <c r="Y11" s="624"/>
      <c r="Z11" s="561"/>
      <c r="AA11" s="631">
        <f t="shared" ref="AA11:AA59" si="3">IF(Z11="Y",$C11,0)</f>
        <v>0</v>
      </c>
      <c r="AB11" s="624"/>
      <c r="AC11" s="632"/>
      <c r="AD11" s="633">
        <f t="shared" ref="AD11:AD59" si="4">IF(AC11&gt;0.099,AC11*$C11,0)</f>
        <v>0</v>
      </c>
      <c r="AE11" s="621"/>
      <c r="AF11" s="628"/>
      <c r="AG11" s="632"/>
      <c r="AH11" s="634">
        <f t="shared" ref="AH11:AH59" si="5">IF(AG11&gt;0,AG11*$C11,0)</f>
        <v>0</v>
      </c>
      <c r="AI11" s="621"/>
      <c r="AJ11" s="628"/>
    </row>
    <row r="12" spans="1:36" s="607" customFormat="1" ht="13.15">
      <c r="A12" s="621">
        <v>3</v>
      </c>
      <c r="B12" s="622"/>
      <c r="C12" s="560"/>
      <c r="D12" s="623"/>
      <c r="E12" s="610">
        <f t="shared" si="1"/>
        <v>0</v>
      </c>
      <c r="F12" s="624"/>
      <c r="G12" s="561"/>
      <c r="H12" s="625">
        <f t="shared" si="0"/>
        <v>0</v>
      </c>
      <c r="I12" s="624"/>
      <c r="J12" s="561"/>
      <c r="K12" s="626">
        <f t="shared" ref="K12:K59" si="6">IF(J12="Y",$C12,0)</f>
        <v>0</v>
      </c>
      <c r="L12" s="624"/>
      <c r="M12" s="562"/>
      <c r="N12" s="627">
        <f t="shared" ref="N12:N59" si="7">IF(M12="Y",$C12,0)</f>
        <v>0</v>
      </c>
      <c r="O12" s="563"/>
      <c r="P12" s="627">
        <f t="shared" ref="P12:P59" si="8">IF(O12="Y",$C12,0)</f>
        <v>0</v>
      </c>
      <c r="Q12" s="628"/>
      <c r="R12" s="562"/>
      <c r="S12" s="629">
        <f t="shared" ref="S12:S59" si="9">IF(R12="Y",$C12,0)</f>
        <v>0</v>
      </c>
      <c r="T12" s="563"/>
      <c r="U12" s="629">
        <f t="shared" ref="U12:U59" si="10">IF(T12="Y",$C12,0)</f>
        <v>0</v>
      </c>
      <c r="V12" s="628"/>
      <c r="W12" s="561"/>
      <c r="X12" s="630">
        <f t="shared" si="2"/>
        <v>0</v>
      </c>
      <c r="Y12" s="624"/>
      <c r="Z12" s="561"/>
      <c r="AA12" s="631">
        <f t="shared" si="3"/>
        <v>0</v>
      </c>
      <c r="AB12" s="624"/>
      <c r="AC12" s="632"/>
      <c r="AD12" s="633">
        <f t="shared" si="4"/>
        <v>0</v>
      </c>
      <c r="AE12" s="621"/>
      <c r="AF12" s="628"/>
      <c r="AG12" s="632"/>
      <c r="AH12" s="634">
        <f t="shared" si="5"/>
        <v>0</v>
      </c>
      <c r="AI12" s="621"/>
      <c r="AJ12" s="628"/>
    </row>
    <row r="13" spans="1:36" s="607" customFormat="1" ht="13.15">
      <c r="A13" s="621">
        <v>4</v>
      </c>
      <c r="B13" s="622"/>
      <c r="C13" s="560"/>
      <c r="D13" s="623"/>
      <c r="E13" s="610">
        <f t="shared" si="1"/>
        <v>0</v>
      </c>
      <c r="F13" s="624"/>
      <c r="G13" s="632"/>
      <c r="H13" s="625">
        <f t="shared" si="0"/>
        <v>0</v>
      </c>
      <c r="I13" s="624"/>
      <c r="J13" s="632"/>
      <c r="K13" s="626">
        <f t="shared" si="6"/>
        <v>0</v>
      </c>
      <c r="L13" s="624"/>
      <c r="M13" s="635"/>
      <c r="N13" s="627">
        <f t="shared" si="7"/>
        <v>0</v>
      </c>
      <c r="O13" s="636"/>
      <c r="P13" s="627">
        <f t="shared" si="8"/>
        <v>0</v>
      </c>
      <c r="Q13" s="628"/>
      <c r="R13" s="635"/>
      <c r="S13" s="629">
        <f t="shared" si="9"/>
        <v>0</v>
      </c>
      <c r="T13" s="636"/>
      <c r="U13" s="629">
        <f t="shared" si="10"/>
        <v>0</v>
      </c>
      <c r="V13" s="628"/>
      <c r="W13" s="632"/>
      <c r="X13" s="630">
        <f t="shared" si="2"/>
        <v>0</v>
      </c>
      <c r="Y13" s="624"/>
      <c r="Z13" s="632"/>
      <c r="AA13" s="631">
        <f t="shared" si="3"/>
        <v>0</v>
      </c>
      <c r="AB13" s="624"/>
      <c r="AC13" s="632"/>
      <c r="AD13" s="633">
        <f t="shared" si="4"/>
        <v>0</v>
      </c>
      <c r="AE13" s="621"/>
      <c r="AF13" s="628"/>
      <c r="AG13" s="632"/>
      <c r="AH13" s="634">
        <f t="shared" si="5"/>
        <v>0</v>
      </c>
      <c r="AI13" s="621"/>
      <c r="AJ13" s="628"/>
    </row>
    <row r="14" spans="1:36" s="607" customFormat="1" ht="13.15">
      <c r="A14" s="621">
        <v>5</v>
      </c>
      <c r="B14" s="564"/>
      <c r="C14" s="560"/>
      <c r="D14" s="623"/>
      <c r="E14" s="610">
        <f t="shared" si="1"/>
        <v>0</v>
      </c>
      <c r="F14" s="624"/>
      <c r="G14" s="632"/>
      <c r="H14" s="625">
        <f t="shared" si="0"/>
        <v>0</v>
      </c>
      <c r="I14" s="624"/>
      <c r="J14" s="632"/>
      <c r="K14" s="626">
        <f t="shared" si="6"/>
        <v>0</v>
      </c>
      <c r="L14" s="624"/>
      <c r="M14" s="635"/>
      <c r="N14" s="627">
        <f t="shared" si="7"/>
        <v>0</v>
      </c>
      <c r="O14" s="636"/>
      <c r="P14" s="627">
        <f t="shared" si="8"/>
        <v>0</v>
      </c>
      <c r="Q14" s="628"/>
      <c r="R14" s="635"/>
      <c r="S14" s="629">
        <f t="shared" si="9"/>
        <v>0</v>
      </c>
      <c r="T14" s="636"/>
      <c r="U14" s="629">
        <f t="shared" si="10"/>
        <v>0</v>
      </c>
      <c r="V14" s="628"/>
      <c r="W14" s="632"/>
      <c r="X14" s="630">
        <f t="shared" si="2"/>
        <v>0</v>
      </c>
      <c r="Y14" s="624"/>
      <c r="Z14" s="632"/>
      <c r="AA14" s="631">
        <f t="shared" si="3"/>
        <v>0</v>
      </c>
      <c r="AB14" s="624"/>
      <c r="AC14" s="632"/>
      <c r="AD14" s="633">
        <f t="shared" si="4"/>
        <v>0</v>
      </c>
      <c r="AE14" s="621"/>
      <c r="AF14" s="628"/>
      <c r="AG14" s="632"/>
      <c r="AH14" s="634">
        <f t="shared" si="5"/>
        <v>0</v>
      </c>
      <c r="AI14" s="621"/>
      <c r="AJ14" s="628"/>
    </row>
    <row r="15" spans="1:36" s="607" customFormat="1" ht="13.15">
      <c r="A15" s="621">
        <v>6</v>
      </c>
      <c r="B15" s="564"/>
      <c r="C15" s="560"/>
      <c r="D15" s="623"/>
      <c r="E15" s="610">
        <f t="shared" si="1"/>
        <v>0</v>
      </c>
      <c r="F15" s="624"/>
      <c r="G15" s="632"/>
      <c r="H15" s="625">
        <f t="shared" si="0"/>
        <v>0</v>
      </c>
      <c r="I15" s="624"/>
      <c r="J15" s="632"/>
      <c r="K15" s="626">
        <f t="shared" si="6"/>
        <v>0</v>
      </c>
      <c r="L15" s="624"/>
      <c r="M15" s="635"/>
      <c r="N15" s="627">
        <f t="shared" si="7"/>
        <v>0</v>
      </c>
      <c r="O15" s="636"/>
      <c r="P15" s="627">
        <f t="shared" si="8"/>
        <v>0</v>
      </c>
      <c r="Q15" s="628"/>
      <c r="R15" s="635"/>
      <c r="S15" s="629">
        <f t="shared" si="9"/>
        <v>0</v>
      </c>
      <c r="T15" s="636"/>
      <c r="U15" s="629">
        <f t="shared" si="10"/>
        <v>0</v>
      </c>
      <c r="V15" s="628"/>
      <c r="W15" s="632"/>
      <c r="X15" s="630">
        <f t="shared" si="2"/>
        <v>0</v>
      </c>
      <c r="Y15" s="624"/>
      <c r="Z15" s="632"/>
      <c r="AA15" s="631">
        <f t="shared" si="3"/>
        <v>0</v>
      </c>
      <c r="AB15" s="624"/>
      <c r="AC15" s="632"/>
      <c r="AD15" s="633">
        <f t="shared" si="4"/>
        <v>0</v>
      </c>
      <c r="AE15" s="621"/>
      <c r="AF15" s="628"/>
      <c r="AG15" s="632"/>
      <c r="AH15" s="634">
        <f t="shared" si="5"/>
        <v>0</v>
      </c>
      <c r="AI15" s="621"/>
      <c r="AJ15" s="628"/>
    </row>
    <row r="16" spans="1:36" s="607" customFormat="1" ht="13.15">
      <c r="A16" s="621">
        <v>7</v>
      </c>
      <c r="B16" s="564"/>
      <c r="C16" s="560"/>
      <c r="D16" s="623"/>
      <c r="E16" s="610">
        <f t="shared" si="1"/>
        <v>0</v>
      </c>
      <c r="F16" s="624"/>
      <c r="G16" s="632"/>
      <c r="H16" s="625">
        <f t="shared" si="0"/>
        <v>0</v>
      </c>
      <c r="I16" s="624"/>
      <c r="J16" s="632"/>
      <c r="K16" s="626">
        <f t="shared" si="6"/>
        <v>0</v>
      </c>
      <c r="L16" s="624"/>
      <c r="M16" s="635"/>
      <c r="N16" s="627">
        <f t="shared" si="7"/>
        <v>0</v>
      </c>
      <c r="O16" s="636"/>
      <c r="P16" s="627">
        <f t="shared" si="8"/>
        <v>0</v>
      </c>
      <c r="Q16" s="628"/>
      <c r="R16" s="635"/>
      <c r="S16" s="629">
        <f t="shared" si="9"/>
        <v>0</v>
      </c>
      <c r="T16" s="636"/>
      <c r="U16" s="629">
        <f t="shared" si="10"/>
        <v>0</v>
      </c>
      <c r="V16" s="628"/>
      <c r="W16" s="632"/>
      <c r="X16" s="630">
        <f t="shared" si="2"/>
        <v>0</v>
      </c>
      <c r="Y16" s="624"/>
      <c r="Z16" s="632"/>
      <c r="AA16" s="631">
        <f t="shared" si="3"/>
        <v>0</v>
      </c>
      <c r="AB16" s="624"/>
      <c r="AC16" s="632"/>
      <c r="AD16" s="633">
        <f t="shared" si="4"/>
        <v>0</v>
      </c>
      <c r="AE16" s="621"/>
      <c r="AF16" s="628"/>
      <c r="AG16" s="632"/>
      <c r="AH16" s="634">
        <f t="shared" si="5"/>
        <v>0</v>
      </c>
      <c r="AI16" s="621"/>
      <c r="AJ16" s="628"/>
    </row>
    <row r="17" spans="1:36" s="607" customFormat="1" ht="13.15">
      <c r="A17" s="621">
        <v>8</v>
      </c>
      <c r="B17" s="564"/>
      <c r="C17" s="560"/>
      <c r="D17" s="623"/>
      <c r="E17" s="610">
        <f t="shared" si="1"/>
        <v>0</v>
      </c>
      <c r="F17" s="624"/>
      <c r="G17" s="632"/>
      <c r="H17" s="625">
        <f t="shared" si="0"/>
        <v>0</v>
      </c>
      <c r="I17" s="624"/>
      <c r="J17" s="632"/>
      <c r="K17" s="626">
        <f t="shared" si="6"/>
        <v>0</v>
      </c>
      <c r="L17" s="624"/>
      <c r="M17" s="635"/>
      <c r="N17" s="627">
        <f t="shared" si="7"/>
        <v>0</v>
      </c>
      <c r="O17" s="636"/>
      <c r="P17" s="627">
        <f t="shared" si="8"/>
        <v>0</v>
      </c>
      <c r="Q17" s="628"/>
      <c r="R17" s="635"/>
      <c r="S17" s="629">
        <f t="shared" si="9"/>
        <v>0</v>
      </c>
      <c r="T17" s="636"/>
      <c r="U17" s="629">
        <f t="shared" si="10"/>
        <v>0</v>
      </c>
      <c r="V17" s="628"/>
      <c r="W17" s="632"/>
      <c r="X17" s="630">
        <f t="shared" si="2"/>
        <v>0</v>
      </c>
      <c r="Y17" s="624"/>
      <c r="Z17" s="632"/>
      <c r="AA17" s="631">
        <f t="shared" si="3"/>
        <v>0</v>
      </c>
      <c r="AB17" s="624"/>
      <c r="AC17" s="632"/>
      <c r="AD17" s="633">
        <f t="shared" si="4"/>
        <v>0</v>
      </c>
      <c r="AE17" s="621"/>
      <c r="AF17" s="628"/>
      <c r="AG17" s="632"/>
      <c r="AH17" s="634">
        <f t="shared" si="5"/>
        <v>0</v>
      </c>
      <c r="AI17" s="621"/>
      <c r="AJ17" s="628"/>
    </row>
    <row r="18" spans="1:36" s="568" customFormat="1" ht="12.75">
      <c r="A18" s="621">
        <v>9</v>
      </c>
      <c r="B18" s="564"/>
      <c r="C18" s="560"/>
      <c r="D18" s="565"/>
      <c r="E18" s="610">
        <f t="shared" si="1"/>
        <v>0</v>
      </c>
      <c r="F18" s="566"/>
      <c r="G18" s="632"/>
      <c r="H18" s="625">
        <f t="shared" si="0"/>
        <v>0</v>
      </c>
      <c r="I18" s="566"/>
      <c r="J18" s="632"/>
      <c r="K18" s="626">
        <f t="shared" si="6"/>
        <v>0</v>
      </c>
      <c r="L18" s="566"/>
      <c r="M18" s="562"/>
      <c r="N18" s="627">
        <f t="shared" si="7"/>
        <v>0</v>
      </c>
      <c r="O18" s="636"/>
      <c r="P18" s="627">
        <f t="shared" si="8"/>
        <v>0</v>
      </c>
      <c r="Q18" s="628"/>
      <c r="R18" s="562"/>
      <c r="S18" s="629">
        <f t="shared" si="9"/>
        <v>0</v>
      </c>
      <c r="T18" s="636"/>
      <c r="U18" s="629">
        <f t="shared" si="10"/>
        <v>0</v>
      </c>
      <c r="V18" s="628"/>
      <c r="W18" s="632"/>
      <c r="X18" s="630">
        <f t="shared" si="2"/>
        <v>0</v>
      </c>
      <c r="Y18" s="566"/>
      <c r="Z18" s="632"/>
      <c r="AA18" s="631">
        <f t="shared" si="3"/>
        <v>0</v>
      </c>
      <c r="AB18" s="566"/>
      <c r="AC18" s="632"/>
      <c r="AD18" s="633">
        <f t="shared" si="4"/>
        <v>0</v>
      </c>
      <c r="AE18" s="567"/>
      <c r="AF18" s="628"/>
      <c r="AG18" s="632"/>
      <c r="AH18" s="634">
        <f t="shared" si="5"/>
        <v>0</v>
      </c>
      <c r="AI18" s="567"/>
      <c r="AJ18" s="628"/>
    </row>
    <row r="19" spans="1:36" s="568" customFormat="1" ht="12.75">
      <c r="A19" s="621">
        <v>10</v>
      </c>
      <c r="B19" s="564"/>
      <c r="C19" s="560"/>
      <c r="D19" s="565"/>
      <c r="E19" s="610">
        <f t="shared" si="1"/>
        <v>0</v>
      </c>
      <c r="F19" s="566"/>
      <c r="G19" s="632"/>
      <c r="H19" s="625">
        <f t="shared" si="0"/>
        <v>0</v>
      </c>
      <c r="I19" s="566"/>
      <c r="J19" s="632"/>
      <c r="K19" s="626">
        <f t="shared" si="6"/>
        <v>0</v>
      </c>
      <c r="L19" s="566"/>
      <c r="M19" s="562"/>
      <c r="N19" s="627">
        <f t="shared" si="7"/>
        <v>0</v>
      </c>
      <c r="O19" s="636"/>
      <c r="P19" s="627">
        <f t="shared" si="8"/>
        <v>0</v>
      </c>
      <c r="Q19" s="628"/>
      <c r="R19" s="562"/>
      <c r="S19" s="629">
        <f t="shared" si="9"/>
        <v>0</v>
      </c>
      <c r="T19" s="636"/>
      <c r="U19" s="629">
        <f t="shared" si="10"/>
        <v>0</v>
      </c>
      <c r="V19" s="628"/>
      <c r="W19" s="632"/>
      <c r="X19" s="630">
        <f t="shared" si="2"/>
        <v>0</v>
      </c>
      <c r="Y19" s="566"/>
      <c r="Z19" s="632"/>
      <c r="AA19" s="631">
        <f t="shared" si="3"/>
        <v>0</v>
      </c>
      <c r="AB19" s="566"/>
      <c r="AC19" s="632"/>
      <c r="AD19" s="633">
        <f t="shared" si="4"/>
        <v>0</v>
      </c>
      <c r="AE19" s="567"/>
      <c r="AF19" s="628"/>
      <c r="AG19" s="632"/>
      <c r="AH19" s="634">
        <f t="shared" si="5"/>
        <v>0</v>
      </c>
      <c r="AI19" s="567"/>
      <c r="AJ19" s="628"/>
    </row>
    <row r="20" spans="1:36" s="568" customFormat="1" ht="12.75">
      <c r="A20" s="621">
        <v>11</v>
      </c>
      <c r="B20" s="564"/>
      <c r="C20" s="560"/>
      <c r="D20" s="565"/>
      <c r="E20" s="610">
        <f t="shared" si="1"/>
        <v>0</v>
      </c>
      <c r="F20" s="566"/>
      <c r="G20" s="632"/>
      <c r="H20" s="625">
        <f t="shared" si="0"/>
        <v>0</v>
      </c>
      <c r="I20" s="566"/>
      <c r="J20" s="632"/>
      <c r="K20" s="626">
        <f t="shared" si="6"/>
        <v>0</v>
      </c>
      <c r="L20" s="566"/>
      <c r="M20" s="562"/>
      <c r="N20" s="627">
        <f t="shared" si="7"/>
        <v>0</v>
      </c>
      <c r="O20" s="636"/>
      <c r="P20" s="627">
        <f t="shared" si="8"/>
        <v>0</v>
      </c>
      <c r="Q20" s="628"/>
      <c r="R20" s="562"/>
      <c r="S20" s="629">
        <f t="shared" si="9"/>
        <v>0</v>
      </c>
      <c r="T20" s="636"/>
      <c r="U20" s="629">
        <f t="shared" si="10"/>
        <v>0</v>
      </c>
      <c r="V20" s="628"/>
      <c r="W20" s="632"/>
      <c r="X20" s="630">
        <f t="shared" si="2"/>
        <v>0</v>
      </c>
      <c r="Y20" s="566"/>
      <c r="Z20" s="632"/>
      <c r="AA20" s="631">
        <f t="shared" si="3"/>
        <v>0</v>
      </c>
      <c r="AB20" s="566"/>
      <c r="AC20" s="632"/>
      <c r="AD20" s="633">
        <f t="shared" si="4"/>
        <v>0</v>
      </c>
      <c r="AE20" s="567"/>
      <c r="AF20" s="628"/>
      <c r="AG20" s="632"/>
      <c r="AH20" s="634">
        <f t="shared" si="5"/>
        <v>0</v>
      </c>
      <c r="AI20" s="567"/>
      <c r="AJ20" s="628"/>
    </row>
    <row r="21" spans="1:36" s="607" customFormat="1" ht="13.15">
      <c r="A21" s="621">
        <v>12</v>
      </c>
      <c r="B21" s="564"/>
      <c r="C21" s="560"/>
      <c r="D21" s="623"/>
      <c r="E21" s="610">
        <f t="shared" si="1"/>
        <v>0</v>
      </c>
      <c r="F21" s="624"/>
      <c r="G21" s="632"/>
      <c r="H21" s="625">
        <f t="shared" si="0"/>
        <v>0</v>
      </c>
      <c r="I21" s="624"/>
      <c r="J21" s="632"/>
      <c r="K21" s="626">
        <f t="shared" si="6"/>
        <v>0</v>
      </c>
      <c r="L21" s="624"/>
      <c r="M21" s="635"/>
      <c r="N21" s="627">
        <f t="shared" si="7"/>
        <v>0</v>
      </c>
      <c r="O21" s="636"/>
      <c r="P21" s="627">
        <f t="shared" si="8"/>
        <v>0</v>
      </c>
      <c r="Q21" s="628"/>
      <c r="R21" s="635"/>
      <c r="S21" s="629">
        <f t="shared" si="9"/>
        <v>0</v>
      </c>
      <c r="T21" s="636"/>
      <c r="U21" s="629">
        <f t="shared" si="10"/>
        <v>0</v>
      </c>
      <c r="V21" s="628"/>
      <c r="W21" s="632"/>
      <c r="X21" s="630">
        <f t="shared" si="2"/>
        <v>0</v>
      </c>
      <c r="Y21" s="624"/>
      <c r="Z21" s="632"/>
      <c r="AA21" s="631">
        <f t="shared" si="3"/>
        <v>0</v>
      </c>
      <c r="AB21" s="624"/>
      <c r="AC21" s="632"/>
      <c r="AD21" s="633">
        <f t="shared" si="4"/>
        <v>0</v>
      </c>
      <c r="AE21" s="621"/>
      <c r="AF21" s="628"/>
      <c r="AG21" s="632"/>
      <c r="AH21" s="634">
        <f t="shared" si="5"/>
        <v>0</v>
      </c>
      <c r="AI21" s="621"/>
      <c r="AJ21" s="628"/>
    </row>
    <row r="22" spans="1:36" s="568" customFormat="1" ht="12.75">
      <c r="A22" s="621">
        <v>13</v>
      </c>
      <c r="B22" s="564"/>
      <c r="C22" s="560"/>
      <c r="D22" s="565"/>
      <c r="E22" s="610">
        <f t="shared" si="1"/>
        <v>0</v>
      </c>
      <c r="F22" s="566"/>
      <c r="G22" s="632"/>
      <c r="H22" s="625">
        <f t="shared" si="0"/>
        <v>0</v>
      </c>
      <c r="I22" s="566"/>
      <c r="J22" s="632"/>
      <c r="K22" s="626">
        <f t="shared" si="6"/>
        <v>0</v>
      </c>
      <c r="L22" s="566"/>
      <c r="M22" s="562"/>
      <c r="N22" s="627">
        <f t="shared" si="7"/>
        <v>0</v>
      </c>
      <c r="O22" s="636"/>
      <c r="P22" s="627">
        <f t="shared" si="8"/>
        <v>0</v>
      </c>
      <c r="Q22" s="628"/>
      <c r="R22" s="562"/>
      <c r="S22" s="629">
        <f t="shared" si="9"/>
        <v>0</v>
      </c>
      <c r="T22" s="636"/>
      <c r="U22" s="629">
        <f t="shared" si="10"/>
        <v>0</v>
      </c>
      <c r="V22" s="628"/>
      <c r="W22" s="632"/>
      <c r="X22" s="630">
        <f t="shared" si="2"/>
        <v>0</v>
      </c>
      <c r="Y22" s="566"/>
      <c r="Z22" s="632"/>
      <c r="AA22" s="631">
        <f t="shared" si="3"/>
        <v>0</v>
      </c>
      <c r="AB22" s="566"/>
      <c r="AC22" s="632"/>
      <c r="AD22" s="633">
        <f t="shared" si="4"/>
        <v>0</v>
      </c>
      <c r="AE22" s="567"/>
      <c r="AF22" s="628"/>
      <c r="AG22" s="632"/>
      <c r="AH22" s="634">
        <f t="shared" si="5"/>
        <v>0</v>
      </c>
      <c r="AI22" s="567"/>
      <c r="AJ22" s="628"/>
    </row>
    <row r="23" spans="1:36" s="568" customFormat="1" ht="12.75">
      <c r="A23" s="621">
        <v>14</v>
      </c>
      <c r="B23" s="564"/>
      <c r="C23" s="560"/>
      <c r="D23" s="565"/>
      <c r="E23" s="610">
        <f t="shared" si="1"/>
        <v>0</v>
      </c>
      <c r="F23" s="566"/>
      <c r="G23" s="632"/>
      <c r="H23" s="625">
        <f t="shared" si="0"/>
        <v>0</v>
      </c>
      <c r="I23" s="566"/>
      <c r="J23" s="632"/>
      <c r="K23" s="626">
        <f t="shared" si="6"/>
        <v>0</v>
      </c>
      <c r="L23" s="566"/>
      <c r="M23" s="562"/>
      <c r="N23" s="627">
        <f t="shared" si="7"/>
        <v>0</v>
      </c>
      <c r="O23" s="636"/>
      <c r="P23" s="627">
        <f t="shared" si="8"/>
        <v>0</v>
      </c>
      <c r="Q23" s="628"/>
      <c r="R23" s="562"/>
      <c r="S23" s="629">
        <f t="shared" si="9"/>
        <v>0</v>
      </c>
      <c r="T23" s="636"/>
      <c r="U23" s="629">
        <f t="shared" si="10"/>
        <v>0</v>
      </c>
      <c r="V23" s="628"/>
      <c r="W23" s="632"/>
      <c r="X23" s="630">
        <f t="shared" si="2"/>
        <v>0</v>
      </c>
      <c r="Y23" s="566"/>
      <c r="Z23" s="632"/>
      <c r="AA23" s="631">
        <f t="shared" si="3"/>
        <v>0</v>
      </c>
      <c r="AB23" s="566"/>
      <c r="AC23" s="632"/>
      <c r="AD23" s="633">
        <f t="shared" si="4"/>
        <v>0</v>
      </c>
      <c r="AE23" s="567"/>
      <c r="AF23" s="628"/>
      <c r="AG23" s="632"/>
      <c r="AH23" s="634">
        <f t="shared" si="5"/>
        <v>0</v>
      </c>
      <c r="AI23" s="567"/>
      <c r="AJ23" s="628"/>
    </row>
    <row r="24" spans="1:36" s="568" customFormat="1" ht="12.75">
      <c r="A24" s="621">
        <v>15</v>
      </c>
      <c r="B24" s="564"/>
      <c r="C24" s="560"/>
      <c r="D24" s="565"/>
      <c r="E24" s="610">
        <f t="shared" si="1"/>
        <v>0</v>
      </c>
      <c r="F24" s="566"/>
      <c r="G24" s="632"/>
      <c r="H24" s="625">
        <f t="shared" si="0"/>
        <v>0</v>
      </c>
      <c r="I24" s="566"/>
      <c r="J24" s="632"/>
      <c r="K24" s="626">
        <f t="shared" si="6"/>
        <v>0</v>
      </c>
      <c r="L24" s="566"/>
      <c r="M24" s="562"/>
      <c r="N24" s="627">
        <f t="shared" si="7"/>
        <v>0</v>
      </c>
      <c r="O24" s="636"/>
      <c r="P24" s="627">
        <f t="shared" si="8"/>
        <v>0</v>
      </c>
      <c r="Q24" s="628"/>
      <c r="R24" s="562"/>
      <c r="S24" s="629">
        <f t="shared" si="9"/>
        <v>0</v>
      </c>
      <c r="T24" s="636"/>
      <c r="U24" s="629">
        <f t="shared" si="10"/>
        <v>0</v>
      </c>
      <c r="V24" s="628"/>
      <c r="W24" s="632"/>
      <c r="X24" s="630">
        <f t="shared" si="2"/>
        <v>0</v>
      </c>
      <c r="Y24" s="566"/>
      <c r="Z24" s="632"/>
      <c r="AA24" s="631">
        <f t="shared" si="3"/>
        <v>0</v>
      </c>
      <c r="AB24" s="566"/>
      <c r="AC24" s="632"/>
      <c r="AD24" s="633">
        <f t="shared" si="4"/>
        <v>0</v>
      </c>
      <c r="AE24" s="567"/>
      <c r="AF24" s="628"/>
      <c r="AG24" s="632"/>
      <c r="AH24" s="634">
        <f t="shared" si="5"/>
        <v>0</v>
      </c>
      <c r="AI24" s="567"/>
      <c r="AJ24" s="628"/>
    </row>
    <row r="25" spans="1:36" s="568" customFormat="1" ht="12.75">
      <c r="A25" s="621">
        <v>16</v>
      </c>
      <c r="B25" s="564"/>
      <c r="C25" s="569"/>
      <c r="D25" s="570"/>
      <c r="E25" s="610">
        <f t="shared" si="1"/>
        <v>0</v>
      </c>
      <c r="F25" s="571"/>
      <c r="G25" s="632"/>
      <c r="H25" s="625">
        <f t="shared" si="0"/>
        <v>0</v>
      </c>
      <c r="I25" s="571"/>
      <c r="J25" s="632"/>
      <c r="K25" s="626">
        <f t="shared" si="6"/>
        <v>0</v>
      </c>
      <c r="L25" s="571"/>
      <c r="M25" s="572"/>
      <c r="N25" s="627">
        <f t="shared" si="7"/>
        <v>0</v>
      </c>
      <c r="O25" s="636"/>
      <c r="P25" s="627">
        <f t="shared" si="8"/>
        <v>0</v>
      </c>
      <c r="Q25" s="628"/>
      <c r="R25" s="572"/>
      <c r="S25" s="629">
        <f t="shared" si="9"/>
        <v>0</v>
      </c>
      <c r="T25" s="636"/>
      <c r="U25" s="629">
        <f t="shared" si="10"/>
        <v>0</v>
      </c>
      <c r="V25" s="628"/>
      <c r="W25" s="632"/>
      <c r="X25" s="630">
        <f t="shared" si="2"/>
        <v>0</v>
      </c>
      <c r="Y25" s="571"/>
      <c r="Z25" s="632"/>
      <c r="AA25" s="631">
        <f t="shared" si="3"/>
        <v>0</v>
      </c>
      <c r="AB25" s="571"/>
      <c r="AC25" s="632"/>
      <c r="AD25" s="633">
        <f t="shared" si="4"/>
        <v>0</v>
      </c>
      <c r="AE25" s="567"/>
      <c r="AF25" s="628"/>
      <c r="AG25" s="632"/>
      <c r="AH25" s="634">
        <f t="shared" si="5"/>
        <v>0</v>
      </c>
      <c r="AI25" s="567"/>
      <c r="AJ25" s="628"/>
    </row>
    <row r="26" spans="1:36" s="568" customFormat="1" ht="12.75">
      <c r="A26" s="621">
        <v>17</v>
      </c>
      <c r="B26" s="564"/>
      <c r="C26" s="560"/>
      <c r="D26" s="565"/>
      <c r="E26" s="610">
        <f t="shared" si="1"/>
        <v>0</v>
      </c>
      <c r="F26" s="566"/>
      <c r="G26" s="632"/>
      <c r="H26" s="625">
        <f t="shared" si="0"/>
        <v>0</v>
      </c>
      <c r="I26" s="566"/>
      <c r="J26" s="632"/>
      <c r="K26" s="626">
        <f t="shared" si="6"/>
        <v>0</v>
      </c>
      <c r="L26" s="566"/>
      <c r="M26" s="562"/>
      <c r="N26" s="627">
        <f t="shared" si="7"/>
        <v>0</v>
      </c>
      <c r="O26" s="636"/>
      <c r="P26" s="627">
        <f t="shared" si="8"/>
        <v>0</v>
      </c>
      <c r="Q26" s="628"/>
      <c r="R26" s="562"/>
      <c r="S26" s="629">
        <f t="shared" si="9"/>
        <v>0</v>
      </c>
      <c r="T26" s="636"/>
      <c r="U26" s="629">
        <f t="shared" si="10"/>
        <v>0</v>
      </c>
      <c r="V26" s="628"/>
      <c r="W26" s="632"/>
      <c r="X26" s="630">
        <f t="shared" si="2"/>
        <v>0</v>
      </c>
      <c r="Y26" s="566"/>
      <c r="Z26" s="632"/>
      <c r="AA26" s="631">
        <f t="shared" si="3"/>
        <v>0</v>
      </c>
      <c r="AB26" s="566"/>
      <c r="AC26" s="632"/>
      <c r="AD26" s="633">
        <f t="shared" si="4"/>
        <v>0</v>
      </c>
      <c r="AE26" s="567"/>
      <c r="AF26" s="628"/>
      <c r="AG26" s="632"/>
      <c r="AH26" s="634">
        <f t="shared" si="5"/>
        <v>0</v>
      </c>
      <c r="AI26" s="567"/>
      <c r="AJ26" s="628"/>
    </row>
    <row r="27" spans="1:36" s="607" customFormat="1" ht="13.15">
      <c r="A27" s="621">
        <v>18</v>
      </c>
      <c r="B27" s="622"/>
      <c r="C27" s="637"/>
      <c r="D27" s="638"/>
      <c r="E27" s="610">
        <f t="shared" si="1"/>
        <v>0</v>
      </c>
      <c r="F27" s="624"/>
      <c r="G27" s="632"/>
      <c r="H27" s="625">
        <f t="shared" si="0"/>
        <v>0</v>
      </c>
      <c r="I27" s="624"/>
      <c r="J27" s="632"/>
      <c r="K27" s="626">
        <f t="shared" si="6"/>
        <v>0</v>
      </c>
      <c r="L27" s="624"/>
      <c r="M27" s="635"/>
      <c r="N27" s="627">
        <f t="shared" si="7"/>
        <v>0</v>
      </c>
      <c r="O27" s="636"/>
      <c r="P27" s="627">
        <f t="shared" si="8"/>
        <v>0</v>
      </c>
      <c r="Q27" s="628"/>
      <c r="R27" s="635"/>
      <c r="S27" s="629">
        <f t="shared" si="9"/>
        <v>0</v>
      </c>
      <c r="T27" s="636"/>
      <c r="U27" s="629">
        <f t="shared" si="10"/>
        <v>0</v>
      </c>
      <c r="V27" s="628"/>
      <c r="W27" s="632"/>
      <c r="X27" s="630">
        <f t="shared" si="2"/>
        <v>0</v>
      </c>
      <c r="Y27" s="624"/>
      <c r="Z27" s="632"/>
      <c r="AA27" s="631">
        <f t="shared" si="3"/>
        <v>0</v>
      </c>
      <c r="AB27" s="624"/>
      <c r="AC27" s="632"/>
      <c r="AD27" s="633">
        <f t="shared" si="4"/>
        <v>0</v>
      </c>
      <c r="AE27" s="621"/>
      <c r="AF27" s="628"/>
      <c r="AG27" s="632"/>
      <c r="AH27" s="634">
        <f t="shared" si="5"/>
        <v>0</v>
      </c>
      <c r="AI27" s="621"/>
      <c r="AJ27" s="628"/>
    </row>
    <row r="28" spans="1:36" s="568" customFormat="1" ht="12.75">
      <c r="A28" s="621">
        <v>19</v>
      </c>
      <c r="B28" s="564"/>
      <c r="C28" s="560"/>
      <c r="D28" s="573"/>
      <c r="E28" s="610">
        <f t="shared" si="1"/>
        <v>0</v>
      </c>
      <c r="F28" s="566"/>
      <c r="G28" s="632"/>
      <c r="H28" s="625">
        <f t="shared" si="0"/>
        <v>0</v>
      </c>
      <c r="I28" s="566"/>
      <c r="J28" s="632"/>
      <c r="K28" s="626">
        <f t="shared" si="6"/>
        <v>0</v>
      </c>
      <c r="L28" s="566"/>
      <c r="M28" s="562"/>
      <c r="N28" s="627">
        <f t="shared" si="7"/>
        <v>0</v>
      </c>
      <c r="O28" s="636"/>
      <c r="P28" s="627">
        <f t="shared" si="8"/>
        <v>0</v>
      </c>
      <c r="Q28" s="628"/>
      <c r="R28" s="562"/>
      <c r="S28" s="629">
        <f t="shared" si="9"/>
        <v>0</v>
      </c>
      <c r="T28" s="636"/>
      <c r="U28" s="629">
        <f t="shared" si="10"/>
        <v>0</v>
      </c>
      <c r="V28" s="628"/>
      <c r="W28" s="632"/>
      <c r="X28" s="630">
        <f t="shared" si="2"/>
        <v>0</v>
      </c>
      <c r="Y28" s="566"/>
      <c r="Z28" s="632"/>
      <c r="AA28" s="631">
        <f t="shared" si="3"/>
        <v>0</v>
      </c>
      <c r="AB28" s="566"/>
      <c r="AC28" s="632"/>
      <c r="AD28" s="633">
        <f t="shared" si="4"/>
        <v>0</v>
      </c>
      <c r="AE28" s="567"/>
      <c r="AF28" s="628"/>
      <c r="AG28" s="632"/>
      <c r="AH28" s="634">
        <f t="shared" si="5"/>
        <v>0</v>
      </c>
      <c r="AI28" s="567"/>
      <c r="AJ28" s="628"/>
    </row>
    <row r="29" spans="1:36" s="568" customFormat="1" ht="12.75">
      <c r="A29" s="621">
        <v>20</v>
      </c>
      <c r="B29" s="564"/>
      <c r="C29" s="560"/>
      <c r="D29" s="573"/>
      <c r="E29" s="610">
        <f t="shared" si="1"/>
        <v>0</v>
      </c>
      <c r="F29" s="566"/>
      <c r="G29" s="632"/>
      <c r="H29" s="625">
        <f t="shared" si="0"/>
        <v>0</v>
      </c>
      <c r="I29" s="566"/>
      <c r="J29" s="632"/>
      <c r="K29" s="626">
        <f t="shared" si="6"/>
        <v>0</v>
      </c>
      <c r="L29" s="566"/>
      <c r="M29" s="562"/>
      <c r="N29" s="627">
        <f t="shared" si="7"/>
        <v>0</v>
      </c>
      <c r="O29" s="636"/>
      <c r="P29" s="627">
        <f t="shared" si="8"/>
        <v>0</v>
      </c>
      <c r="Q29" s="628"/>
      <c r="R29" s="562"/>
      <c r="S29" s="629">
        <f t="shared" si="9"/>
        <v>0</v>
      </c>
      <c r="T29" s="636"/>
      <c r="U29" s="629">
        <f t="shared" si="10"/>
        <v>0</v>
      </c>
      <c r="V29" s="628"/>
      <c r="W29" s="632"/>
      <c r="X29" s="630">
        <f t="shared" si="2"/>
        <v>0</v>
      </c>
      <c r="Y29" s="566"/>
      <c r="Z29" s="632"/>
      <c r="AA29" s="631">
        <f t="shared" si="3"/>
        <v>0</v>
      </c>
      <c r="AB29" s="566"/>
      <c r="AC29" s="632"/>
      <c r="AD29" s="633">
        <f t="shared" si="4"/>
        <v>0</v>
      </c>
      <c r="AE29" s="567"/>
      <c r="AF29" s="628"/>
      <c r="AG29" s="632"/>
      <c r="AH29" s="634">
        <f t="shared" si="5"/>
        <v>0</v>
      </c>
      <c r="AI29" s="567"/>
      <c r="AJ29" s="628"/>
    </row>
    <row r="30" spans="1:36" s="568" customFormat="1" ht="12.75">
      <c r="A30" s="621">
        <v>21</v>
      </c>
      <c r="B30" s="564"/>
      <c r="C30" s="560"/>
      <c r="D30" s="573"/>
      <c r="E30" s="610">
        <f t="shared" si="1"/>
        <v>0</v>
      </c>
      <c r="F30" s="566"/>
      <c r="G30" s="632"/>
      <c r="H30" s="625">
        <f t="shared" si="0"/>
        <v>0</v>
      </c>
      <c r="I30" s="566"/>
      <c r="J30" s="632"/>
      <c r="K30" s="626">
        <f t="shared" si="6"/>
        <v>0</v>
      </c>
      <c r="L30" s="566"/>
      <c r="M30" s="562"/>
      <c r="N30" s="627">
        <f t="shared" si="7"/>
        <v>0</v>
      </c>
      <c r="O30" s="636"/>
      <c r="P30" s="627">
        <f t="shared" si="8"/>
        <v>0</v>
      </c>
      <c r="Q30" s="628"/>
      <c r="R30" s="562"/>
      <c r="S30" s="629">
        <f t="shared" si="9"/>
        <v>0</v>
      </c>
      <c r="T30" s="636"/>
      <c r="U30" s="629">
        <f t="shared" si="10"/>
        <v>0</v>
      </c>
      <c r="V30" s="628"/>
      <c r="W30" s="632"/>
      <c r="X30" s="630">
        <f t="shared" si="2"/>
        <v>0</v>
      </c>
      <c r="Y30" s="566"/>
      <c r="Z30" s="632"/>
      <c r="AA30" s="631">
        <f t="shared" si="3"/>
        <v>0</v>
      </c>
      <c r="AB30" s="566"/>
      <c r="AC30" s="632"/>
      <c r="AD30" s="633">
        <f t="shared" si="4"/>
        <v>0</v>
      </c>
      <c r="AE30" s="567"/>
      <c r="AF30" s="628"/>
      <c r="AG30" s="632"/>
      <c r="AH30" s="634">
        <f t="shared" si="5"/>
        <v>0</v>
      </c>
      <c r="AI30" s="567"/>
      <c r="AJ30" s="628"/>
    </row>
    <row r="31" spans="1:36" s="568" customFormat="1" ht="12.75">
      <c r="A31" s="621">
        <v>22</v>
      </c>
      <c r="B31" s="564"/>
      <c r="C31" s="560"/>
      <c r="D31" s="573"/>
      <c r="E31" s="610">
        <f t="shared" si="1"/>
        <v>0</v>
      </c>
      <c r="F31" s="566"/>
      <c r="G31" s="632"/>
      <c r="H31" s="625">
        <f t="shared" si="0"/>
        <v>0</v>
      </c>
      <c r="I31" s="566"/>
      <c r="J31" s="632"/>
      <c r="K31" s="626">
        <f t="shared" si="6"/>
        <v>0</v>
      </c>
      <c r="L31" s="566"/>
      <c r="M31" s="562"/>
      <c r="N31" s="627">
        <f t="shared" si="7"/>
        <v>0</v>
      </c>
      <c r="O31" s="636"/>
      <c r="P31" s="627">
        <f t="shared" si="8"/>
        <v>0</v>
      </c>
      <c r="Q31" s="628"/>
      <c r="R31" s="562"/>
      <c r="S31" s="629">
        <f t="shared" si="9"/>
        <v>0</v>
      </c>
      <c r="T31" s="636"/>
      <c r="U31" s="629">
        <f t="shared" si="10"/>
        <v>0</v>
      </c>
      <c r="V31" s="628"/>
      <c r="W31" s="632"/>
      <c r="X31" s="630">
        <f t="shared" si="2"/>
        <v>0</v>
      </c>
      <c r="Y31" s="566"/>
      <c r="Z31" s="632"/>
      <c r="AA31" s="631">
        <f t="shared" si="3"/>
        <v>0</v>
      </c>
      <c r="AB31" s="566"/>
      <c r="AC31" s="632"/>
      <c r="AD31" s="633">
        <f t="shared" si="4"/>
        <v>0</v>
      </c>
      <c r="AE31" s="567"/>
      <c r="AF31" s="628"/>
      <c r="AG31" s="632"/>
      <c r="AH31" s="634">
        <f t="shared" si="5"/>
        <v>0</v>
      </c>
      <c r="AI31" s="567"/>
      <c r="AJ31" s="628"/>
    </row>
    <row r="32" spans="1:36" s="568" customFormat="1" ht="12.75">
      <c r="A32" s="621">
        <v>23</v>
      </c>
      <c r="B32" s="564"/>
      <c r="C32" s="560"/>
      <c r="D32" s="573"/>
      <c r="E32" s="610">
        <f t="shared" si="1"/>
        <v>0</v>
      </c>
      <c r="F32" s="566"/>
      <c r="G32" s="632"/>
      <c r="H32" s="625">
        <f t="shared" si="0"/>
        <v>0</v>
      </c>
      <c r="I32" s="566"/>
      <c r="J32" s="632"/>
      <c r="K32" s="626">
        <f t="shared" si="6"/>
        <v>0</v>
      </c>
      <c r="L32" s="566"/>
      <c r="M32" s="562"/>
      <c r="N32" s="627">
        <f t="shared" si="7"/>
        <v>0</v>
      </c>
      <c r="O32" s="636"/>
      <c r="P32" s="627">
        <f t="shared" si="8"/>
        <v>0</v>
      </c>
      <c r="Q32" s="628"/>
      <c r="R32" s="562"/>
      <c r="S32" s="629">
        <f t="shared" si="9"/>
        <v>0</v>
      </c>
      <c r="T32" s="636"/>
      <c r="U32" s="629">
        <f t="shared" si="10"/>
        <v>0</v>
      </c>
      <c r="V32" s="628"/>
      <c r="W32" s="632"/>
      <c r="X32" s="630">
        <f t="shared" si="2"/>
        <v>0</v>
      </c>
      <c r="Y32" s="566"/>
      <c r="Z32" s="632"/>
      <c r="AA32" s="631">
        <f t="shared" si="3"/>
        <v>0</v>
      </c>
      <c r="AB32" s="566"/>
      <c r="AC32" s="632"/>
      <c r="AD32" s="633">
        <f t="shared" si="4"/>
        <v>0</v>
      </c>
      <c r="AE32" s="567"/>
      <c r="AF32" s="628"/>
      <c r="AG32" s="632"/>
      <c r="AH32" s="634">
        <f t="shared" si="5"/>
        <v>0</v>
      </c>
      <c r="AI32" s="567"/>
      <c r="AJ32" s="628"/>
    </row>
    <row r="33" spans="1:36" s="568" customFormat="1" ht="12.75">
      <c r="A33" s="621">
        <v>24</v>
      </c>
      <c r="B33" s="564"/>
      <c r="C33" s="560"/>
      <c r="D33" s="573"/>
      <c r="E33" s="610">
        <f t="shared" si="1"/>
        <v>0</v>
      </c>
      <c r="F33" s="566"/>
      <c r="G33" s="632"/>
      <c r="H33" s="625">
        <f t="shared" si="0"/>
        <v>0</v>
      </c>
      <c r="I33" s="566"/>
      <c r="J33" s="632"/>
      <c r="K33" s="626">
        <f t="shared" si="6"/>
        <v>0</v>
      </c>
      <c r="L33" s="566"/>
      <c r="M33" s="562"/>
      <c r="N33" s="627">
        <f t="shared" si="7"/>
        <v>0</v>
      </c>
      <c r="O33" s="636"/>
      <c r="P33" s="627">
        <f t="shared" si="8"/>
        <v>0</v>
      </c>
      <c r="Q33" s="628"/>
      <c r="R33" s="562"/>
      <c r="S33" s="629">
        <f t="shared" si="9"/>
        <v>0</v>
      </c>
      <c r="T33" s="636"/>
      <c r="U33" s="629">
        <f t="shared" si="10"/>
        <v>0</v>
      </c>
      <c r="V33" s="628"/>
      <c r="W33" s="632"/>
      <c r="X33" s="630">
        <f t="shared" si="2"/>
        <v>0</v>
      </c>
      <c r="Y33" s="566"/>
      <c r="Z33" s="632"/>
      <c r="AA33" s="631">
        <f t="shared" si="3"/>
        <v>0</v>
      </c>
      <c r="AB33" s="566"/>
      <c r="AC33" s="632"/>
      <c r="AD33" s="633">
        <f t="shared" si="4"/>
        <v>0</v>
      </c>
      <c r="AE33" s="567"/>
      <c r="AF33" s="628"/>
      <c r="AG33" s="632"/>
      <c r="AH33" s="634">
        <f t="shared" si="5"/>
        <v>0</v>
      </c>
      <c r="AI33" s="567"/>
      <c r="AJ33" s="628"/>
    </row>
    <row r="34" spans="1:36" s="607" customFormat="1" ht="13.15">
      <c r="A34" s="621">
        <v>25</v>
      </c>
      <c r="B34" s="622"/>
      <c r="C34" s="637"/>
      <c r="D34" s="638"/>
      <c r="E34" s="610">
        <f t="shared" si="1"/>
        <v>0</v>
      </c>
      <c r="F34" s="639"/>
      <c r="G34" s="632"/>
      <c r="H34" s="625">
        <f t="shared" si="0"/>
        <v>0</v>
      </c>
      <c r="I34" s="639"/>
      <c r="J34" s="632"/>
      <c r="K34" s="626">
        <f t="shared" si="6"/>
        <v>0</v>
      </c>
      <c r="L34" s="639"/>
      <c r="M34" s="640"/>
      <c r="N34" s="627">
        <f t="shared" si="7"/>
        <v>0</v>
      </c>
      <c r="O34" s="636"/>
      <c r="P34" s="627">
        <f t="shared" si="8"/>
        <v>0</v>
      </c>
      <c r="Q34" s="639"/>
      <c r="R34" s="640"/>
      <c r="S34" s="629">
        <f t="shared" si="9"/>
        <v>0</v>
      </c>
      <c r="T34" s="636"/>
      <c r="U34" s="629">
        <f t="shared" si="10"/>
        <v>0</v>
      </c>
      <c r="V34" s="639"/>
      <c r="W34" s="632"/>
      <c r="X34" s="630">
        <f t="shared" si="2"/>
        <v>0</v>
      </c>
      <c r="Y34" s="639"/>
      <c r="Z34" s="632"/>
      <c r="AA34" s="631">
        <f t="shared" si="3"/>
        <v>0</v>
      </c>
      <c r="AB34" s="639"/>
      <c r="AC34" s="632"/>
      <c r="AD34" s="633">
        <f t="shared" si="4"/>
        <v>0</v>
      </c>
      <c r="AE34" s="621"/>
      <c r="AF34" s="639"/>
      <c r="AG34" s="632"/>
      <c r="AH34" s="634">
        <f t="shared" si="5"/>
        <v>0</v>
      </c>
      <c r="AI34" s="621"/>
      <c r="AJ34" s="639"/>
    </row>
    <row r="35" spans="1:36" s="568" customFormat="1" ht="12.75">
      <c r="A35" s="621">
        <v>26</v>
      </c>
      <c r="B35" s="564"/>
      <c r="C35" s="560"/>
      <c r="D35" s="573"/>
      <c r="E35" s="610">
        <f t="shared" si="1"/>
        <v>0</v>
      </c>
      <c r="F35" s="566"/>
      <c r="G35" s="632"/>
      <c r="H35" s="625">
        <f t="shared" si="0"/>
        <v>0</v>
      </c>
      <c r="I35" s="566"/>
      <c r="J35" s="632"/>
      <c r="K35" s="626">
        <f t="shared" si="6"/>
        <v>0</v>
      </c>
      <c r="L35" s="566"/>
      <c r="M35" s="562"/>
      <c r="N35" s="627">
        <f t="shared" si="7"/>
        <v>0</v>
      </c>
      <c r="O35" s="636"/>
      <c r="P35" s="627">
        <f t="shared" si="8"/>
        <v>0</v>
      </c>
      <c r="Q35" s="628"/>
      <c r="R35" s="562"/>
      <c r="S35" s="629">
        <f t="shared" si="9"/>
        <v>0</v>
      </c>
      <c r="T35" s="636"/>
      <c r="U35" s="629">
        <f t="shared" si="10"/>
        <v>0</v>
      </c>
      <c r="V35" s="628"/>
      <c r="W35" s="632"/>
      <c r="X35" s="630">
        <f t="shared" si="2"/>
        <v>0</v>
      </c>
      <c r="Y35" s="566"/>
      <c r="Z35" s="632"/>
      <c r="AA35" s="631">
        <f t="shared" si="3"/>
        <v>0</v>
      </c>
      <c r="AB35" s="566"/>
      <c r="AC35" s="632"/>
      <c r="AD35" s="633">
        <f t="shared" si="4"/>
        <v>0</v>
      </c>
      <c r="AE35" s="567"/>
      <c r="AF35" s="628"/>
      <c r="AG35" s="632"/>
      <c r="AH35" s="634">
        <f t="shared" si="5"/>
        <v>0</v>
      </c>
      <c r="AI35" s="567"/>
      <c r="AJ35" s="628"/>
    </row>
    <row r="36" spans="1:36" s="607" customFormat="1" ht="13.15">
      <c r="A36" s="621">
        <v>27</v>
      </c>
      <c r="B36" s="622"/>
      <c r="C36" s="637"/>
      <c r="D36" s="638"/>
      <c r="E36" s="610">
        <f t="shared" si="1"/>
        <v>0</v>
      </c>
      <c r="F36" s="624"/>
      <c r="G36" s="632"/>
      <c r="H36" s="625">
        <f t="shared" si="0"/>
        <v>0</v>
      </c>
      <c r="I36" s="624"/>
      <c r="J36" s="632"/>
      <c r="K36" s="626">
        <f t="shared" si="6"/>
        <v>0</v>
      </c>
      <c r="L36" s="624"/>
      <c r="M36" s="635"/>
      <c r="N36" s="627">
        <f t="shared" si="7"/>
        <v>0</v>
      </c>
      <c r="O36" s="636"/>
      <c r="P36" s="627">
        <f t="shared" si="8"/>
        <v>0</v>
      </c>
      <c r="Q36" s="628"/>
      <c r="R36" s="635"/>
      <c r="S36" s="629">
        <f t="shared" si="9"/>
        <v>0</v>
      </c>
      <c r="T36" s="636"/>
      <c r="U36" s="629">
        <f t="shared" si="10"/>
        <v>0</v>
      </c>
      <c r="V36" s="628"/>
      <c r="W36" s="632"/>
      <c r="X36" s="630">
        <f t="shared" si="2"/>
        <v>0</v>
      </c>
      <c r="Y36" s="624"/>
      <c r="Z36" s="632"/>
      <c r="AA36" s="631">
        <f t="shared" si="3"/>
        <v>0</v>
      </c>
      <c r="AB36" s="624"/>
      <c r="AC36" s="632"/>
      <c r="AD36" s="633">
        <f t="shared" si="4"/>
        <v>0</v>
      </c>
      <c r="AE36" s="621"/>
      <c r="AF36" s="628"/>
      <c r="AG36" s="632"/>
      <c r="AH36" s="634">
        <f t="shared" si="5"/>
        <v>0</v>
      </c>
      <c r="AI36" s="621"/>
      <c r="AJ36" s="628"/>
    </row>
    <row r="37" spans="1:36" s="607" customFormat="1" ht="13.15">
      <c r="A37" s="621">
        <v>28</v>
      </c>
      <c r="B37" s="622"/>
      <c r="C37" s="637"/>
      <c r="D37" s="638"/>
      <c r="E37" s="610">
        <f t="shared" si="1"/>
        <v>0</v>
      </c>
      <c r="F37" s="624"/>
      <c r="G37" s="632"/>
      <c r="H37" s="625">
        <f t="shared" si="0"/>
        <v>0</v>
      </c>
      <c r="I37" s="624"/>
      <c r="J37" s="632"/>
      <c r="K37" s="626">
        <f t="shared" si="6"/>
        <v>0</v>
      </c>
      <c r="L37" s="624"/>
      <c r="M37" s="635"/>
      <c r="N37" s="627">
        <f t="shared" si="7"/>
        <v>0</v>
      </c>
      <c r="O37" s="636"/>
      <c r="P37" s="627">
        <f t="shared" si="8"/>
        <v>0</v>
      </c>
      <c r="Q37" s="628"/>
      <c r="R37" s="635"/>
      <c r="S37" s="629">
        <f t="shared" si="9"/>
        <v>0</v>
      </c>
      <c r="T37" s="636"/>
      <c r="U37" s="629">
        <f t="shared" si="10"/>
        <v>0</v>
      </c>
      <c r="V37" s="628"/>
      <c r="W37" s="632"/>
      <c r="X37" s="630">
        <f t="shared" si="2"/>
        <v>0</v>
      </c>
      <c r="Y37" s="624"/>
      <c r="Z37" s="632"/>
      <c r="AA37" s="631">
        <f t="shared" si="3"/>
        <v>0</v>
      </c>
      <c r="AB37" s="624"/>
      <c r="AC37" s="632"/>
      <c r="AD37" s="633">
        <f t="shared" si="4"/>
        <v>0</v>
      </c>
      <c r="AE37" s="621"/>
      <c r="AF37" s="628"/>
      <c r="AG37" s="632"/>
      <c r="AH37" s="634">
        <f t="shared" si="5"/>
        <v>0</v>
      </c>
      <c r="AI37" s="621"/>
      <c r="AJ37" s="628"/>
    </row>
    <row r="38" spans="1:36" s="607" customFormat="1" ht="13.15">
      <c r="A38" s="621">
        <v>29</v>
      </c>
      <c r="B38" s="622"/>
      <c r="C38" s="637"/>
      <c r="D38" s="638"/>
      <c r="E38" s="610">
        <f t="shared" si="1"/>
        <v>0</v>
      </c>
      <c r="F38" s="624"/>
      <c r="G38" s="632"/>
      <c r="H38" s="625">
        <f t="shared" si="0"/>
        <v>0</v>
      </c>
      <c r="I38" s="624"/>
      <c r="J38" s="632"/>
      <c r="K38" s="626">
        <f t="shared" si="6"/>
        <v>0</v>
      </c>
      <c r="L38" s="624"/>
      <c r="M38" s="635"/>
      <c r="N38" s="627">
        <f t="shared" si="7"/>
        <v>0</v>
      </c>
      <c r="O38" s="636"/>
      <c r="P38" s="627">
        <f t="shared" si="8"/>
        <v>0</v>
      </c>
      <c r="Q38" s="628"/>
      <c r="R38" s="635"/>
      <c r="S38" s="629">
        <f t="shared" si="9"/>
        <v>0</v>
      </c>
      <c r="T38" s="636"/>
      <c r="U38" s="629">
        <f t="shared" si="10"/>
        <v>0</v>
      </c>
      <c r="V38" s="628"/>
      <c r="W38" s="632"/>
      <c r="X38" s="630">
        <f t="shared" si="2"/>
        <v>0</v>
      </c>
      <c r="Y38" s="624"/>
      <c r="Z38" s="632"/>
      <c r="AA38" s="631">
        <f t="shared" si="3"/>
        <v>0</v>
      </c>
      <c r="AB38" s="624"/>
      <c r="AC38" s="632"/>
      <c r="AD38" s="633">
        <f t="shared" si="4"/>
        <v>0</v>
      </c>
      <c r="AE38" s="621"/>
      <c r="AF38" s="628"/>
      <c r="AG38" s="632"/>
      <c r="AH38" s="634">
        <f t="shared" si="5"/>
        <v>0</v>
      </c>
      <c r="AI38" s="621"/>
      <c r="AJ38" s="628"/>
    </row>
    <row r="39" spans="1:36" s="568" customFormat="1" ht="12.75">
      <c r="A39" s="621">
        <v>30</v>
      </c>
      <c r="B39" s="564"/>
      <c r="C39" s="560"/>
      <c r="D39" s="573"/>
      <c r="E39" s="610">
        <f t="shared" si="1"/>
        <v>0</v>
      </c>
      <c r="F39" s="566"/>
      <c r="G39" s="561"/>
      <c r="H39" s="625">
        <f t="shared" si="0"/>
        <v>0</v>
      </c>
      <c r="I39" s="566"/>
      <c r="J39" s="561"/>
      <c r="K39" s="626">
        <f t="shared" si="6"/>
        <v>0</v>
      </c>
      <c r="L39" s="566"/>
      <c r="M39" s="562"/>
      <c r="N39" s="627">
        <f t="shared" si="7"/>
        <v>0</v>
      </c>
      <c r="O39" s="636"/>
      <c r="P39" s="627">
        <f t="shared" si="8"/>
        <v>0</v>
      </c>
      <c r="Q39" s="628"/>
      <c r="R39" s="562"/>
      <c r="S39" s="629">
        <f t="shared" si="9"/>
        <v>0</v>
      </c>
      <c r="T39" s="636"/>
      <c r="U39" s="629">
        <f t="shared" si="10"/>
        <v>0</v>
      </c>
      <c r="V39" s="628"/>
      <c r="W39" s="561"/>
      <c r="X39" s="630">
        <f t="shared" si="2"/>
        <v>0</v>
      </c>
      <c r="Y39" s="566"/>
      <c r="Z39" s="561"/>
      <c r="AA39" s="631">
        <f t="shared" si="3"/>
        <v>0</v>
      </c>
      <c r="AB39" s="566"/>
      <c r="AC39" s="561"/>
      <c r="AD39" s="633">
        <f t="shared" si="4"/>
        <v>0</v>
      </c>
      <c r="AE39" s="567"/>
      <c r="AF39" s="628"/>
      <c r="AG39" s="561"/>
      <c r="AH39" s="634">
        <f t="shared" si="5"/>
        <v>0</v>
      </c>
      <c r="AI39" s="567"/>
      <c r="AJ39" s="628"/>
    </row>
    <row r="40" spans="1:36" s="607" customFormat="1" ht="13.15">
      <c r="A40" s="621">
        <v>31</v>
      </c>
      <c r="B40" s="622"/>
      <c r="C40" s="637"/>
      <c r="D40" s="638"/>
      <c r="E40" s="610">
        <f t="shared" si="1"/>
        <v>0</v>
      </c>
      <c r="F40" s="624"/>
      <c r="G40" s="632"/>
      <c r="H40" s="625">
        <f t="shared" si="0"/>
        <v>0</v>
      </c>
      <c r="I40" s="624"/>
      <c r="J40" s="632"/>
      <c r="K40" s="626">
        <f t="shared" si="6"/>
        <v>0</v>
      </c>
      <c r="L40" s="624"/>
      <c r="M40" s="635"/>
      <c r="N40" s="627">
        <f t="shared" si="7"/>
        <v>0</v>
      </c>
      <c r="O40" s="636"/>
      <c r="P40" s="627">
        <f t="shared" si="8"/>
        <v>0</v>
      </c>
      <c r="Q40" s="628"/>
      <c r="R40" s="635"/>
      <c r="S40" s="629">
        <f t="shared" si="9"/>
        <v>0</v>
      </c>
      <c r="T40" s="636"/>
      <c r="U40" s="629">
        <f t="shared" si="10"/>
        <v>0</v>
      </c>
      <c r="V40" s="628"/>
      <c r="W40" s="632"/>
      <c r="X40" s="630">
        <f t="shared" si="2"/>
        <v>0</v>
      </c>
      <c r="Y40" s="624"/>
      <c r="Z40" s="632"/>
      <c r="AA40" s="631">
        <f t="shared" si="3"/>
        <v>0</v>
      </c>
      <c r="AB40" s="624"/>
      <c r="AC40" s="632"/>
      <c r="AD40" s="633">
        <f t="shared" si="4"/>
        <v>0</v>
      </c>
      <c r="AE40" s="621"/>
      <c r="AF40" s="628"/>
      <c r="AG40" s="632"/>
      <c r="AH40" s="634">
        <f t="shared" si="5"/>
        <v>0</v>
      </c>
      <c r="AI40" s="621"/>
      <c r="AJ40" s="628"/>
    </row>
    <row r="41" spans="1:36" s="607" customFormat="1" ht="13.15">
      <c r="A41" s="641">
        <v>32</v>
      </c>
      <c r="B41" s="642"/>
      <c r="C41" s="643"/>
      <c r="D41" s="644"/>
      <c r="E41" s="610">
        <f t="shared" si="1"/>
        <v>0</v>
      </c>
      <c r="F41" s="645"/>
      <c r="G41" s="646"/>
      <c r="H41" s="625">
        <f t="shared" si="0"/>
        <v>0</v>
      </c>
      <c r="I41" s="645"/>
      <c r="J41" s="646"/>
      <c r="K41" s="626">
        <f t="shared" si="6"/>
        <v>0</v>
      </c>
      <c r="L41" s="645"/>
      <c r="M41" s="647"/>
      <c r="N41" s="627">
        <f t="shared" si="7"/>
        <v>0</v>
      </c>
      <c r="O41" s="648"/>
      <c r="P41" s="627">
        <f t="shared" si="8"/>
        <v>0</v>
      </c>
      <c r="Q41" s="649"/>
      <c r="R41" s="647"/>
      <c r="S41" s="629">
        <f t="shared" si="9"/>
        <v>0</v>
      </c>
      <c r="T41" s="648"/>
      <c r="U41" s="629">
        <f t="shared" si="10"/>
        <v>0</v>
      </c>
      <c r="V41" s="649"/>
      <c r="W41" s="646"/>
      <c r="X41" s="630">
        <f t="shared" si="2"/>
        <v>0</v>
      </c>
      <c r="Y41" s="645"/>
      <c r="Z41" s="646"/>
      <c r="AA41" s="631">
        <f t="shared" si="3"/>
        <v>0</v>
      </c>
      <c r="AB41" s="645"/>
      <c r="AC41" s="646"/>
      <c r="AD41" s="633">
        <f t="shared" si="4"/>
        <v>0</v>
      </c>
      <c r="AE41" s="641"/>
      <c r="AF41" s="649"/>
      <c r="AG41" s="646"/>
      <c r="AH41" s="634">
        <f t="shared" si="5"/>
        <v>0</v>
      </c>
      <c r="AI41" s="641"/>
      <c r="AJ41" s="649"/>
    </row>
    <row r="42" spans="1:36" s="607" customFormat="1" ht="13.15">
      <c r="A42" s="621">
        <v>33</v>
      </c>
      <c r="B42" s="642"/>
      <c r="C42" s="643"/>
      <c r="D42" s="644"/>
      <c r="E42" s="610">
        <f t="shared" si="1"/>
        <v>0</v>
      </c>
      <c r="F42" s="645"/>
      <c r="G42" s="646"/>
      <c r="H42" s="625">
        <f t="shared" ref="H42:H59" si="11">IF(G42="Y",$C42,0)</f>
        <v>0</v>
      </c>
      <c r="I42" s="645"/>
      <c r="J42" s="646"/>
      <c r="K42" s="626">
        <f t="shared" si="6"/>
        <v>0</v>
      </c>
      <c r="L42" s="645"/>
      <c r="M42" s="647"/>
      <c r="N42" s="627">
        <f t="shared" si="7"/>
        <v>0</v>
      </c>
      <c r="O42" s="648"/>
      <c r="P42" s="627">
        <f t="shared" si="8"/>
        <v>0</v>
      </c>
      <c r="Q42" s="649"/>
      <c r="R42" s="647"/>
      <c r="S42" s="629">
        <f t="shared" si="9"/>
        <v>0</v>
      </c>
      <c r="T42" s="648"/>
      <c r="U42" s="629">
        <f t="shared" si="10"/>
        <v>0</v>
      </c>
      <c r="V42" s="649"/>
      <c r="W42" s="646"/>
      <c r="X42" s="630">
        <f t="shared" si="2"/>
        <v>0</v>
      </c>
      <c r="Y42" s="645"/>
      <c r="Z42" s="646"/>
      <c r="AA42" s="631">
        <f t="shared" si="3"/>
        <v>0</v>
      </c>
      <c r="AB42" s="645"/>
      <c r="AC42" s="646"/>
      <c r="AD42" s="633">
        <f t="shared" si="4"/>
        <v>0</v>
      </c>
      <c r="AE42" s="641"/>
      <c r="AF42" s="649"/>
      <c r="AG42" s="646"/>
      <c r="AH42" s="634">
        <f t="shared" si="5"/>
        <v>0</v>
      </c>
      <c r="AI42" s="641"/>
      <c r="AJ42" s="649"/>
    </row>
    <row r="43" spans="1:36" s="607" customFormat="1" ht="13.15">
      <c r="A43" s="641">
        <v>34</v>
      </c>
      <c r="B43" s="642"/>
      <c r="C43" s="643"/>
      <c r="D43" s="644"/>
      <c r="E43" s="610">
        <f t="shared" si="1"/>
        <v>0</v>
      </c>
      <c r="F43" s="645"/>
      <c r="G43" s="646"/>
      <c r="H43" s="625">
        <f t="shared" si="11"/>
        <v>0</v>
      </c>
      <c r="I43" s="645"/>
      <c r="J43" s="646"/>
      <c r="K43" s="626">
        <f t="shared" si="6"/>
        <v>0</v>
      </c>
      <c r="L43" s="645"/>
      <c r="M43" s="647"/>
      <c r="N43" s="627">
        <f t="shared" si="7"/>
        <v>0</v>
      </c>
      <c r="O43" s="648"/>
      <c r="P43" s="627">
        <f t="shared" si="8"/>
        <v>0</v>
      </c>
      <c r="Q43" s="649"/>
      <c r="R43" s="647"/>
      <c r="S43" s="629">
        <f t="shared" si="9"/>
        <v>0</v>
      </c>
      <c r="T43" s="648"/>
      <c r="U43" s="629">
        <f t="shared" si="10"/>
        <v>0</v>
      </c>
      <c r="V43" s="649"/>
      <c r="W43" s="646"/>
      <c r="X43" s="630">
        <f t="shared" si="2"/>
        <v>0</v>
      </c>
      <c r="Y43" s="645"/>
      <c r="Z43" s="646"/>
      <c r="AA43" s="631">
        <f t="shared" si="3"/>
        <v>0</v>
      </c>
      <c r="AB43" s="645"/>
      <c r="AC43" s="646"/>
      <c r="AD43" s="633">
        <f t="shared" si="4"/>
        <v>0</v>
      </c>
      <c r="AE43" s="641"/>
      <c r="AF43" s="649"/>
      <c r="AG43" s="646"/>
      <c r="AH43" s="634">
        <f t="shared" si="5"/>
        <v>0</v>
      </c>
      <c r="AI43" s="641"/>
      <c r="AJ43" s="649"/>
    </row>
    <row r="44" spans="1:36" s="607" customFormat="1" ht="13.15">
      <c r="A44" s="621">
        <v>35</v>
      </c>
      <c r="B44" s="642"/>
      <c r="C44" s="643"/>
      <c r="D44" s="644"/>
      <c r="E44" s="610">
        <f t="shared" si="1"/>
        <v>0</v>
      </c>
      <c r="F44" s="645"/>
      <c r="G44" s="646"/>
      <c r="H44" s="625">
        <f t="shared" si="11"/>
        <v>0</v>
      </c>
      <c r="I44" s="645"/>
      <c r="J44" s="646"/>
      <c r="K44" s="626">
        <f t="shared" si="6"/>
        <v>0</v>
      </c>
      <c r="L44" s="645"/>
      <c r="M44" s="647"/>
      <c r="N44" s="627">
        <f t="shared" si="7"/>
        <v>0</v>
      </c>
      <c r="O44" s="648"/>
      <c r="P44" s="627">
        <f t="shared" si="8"/>
        <v>0</v>
      </c>
      <c r="Q44" s="649"/>
      <c r="R44" s="647"/>
      <c r="S44" s="629">
        <f t="shared" si="9"/>
        <v>0</v>
      </c>
      <c r="T44" s="648"/>
      <c r="U44" s="629">
        <f t="shared" si="10"/>
        <v>0</v>
      </c>
      <c r="V44" s="649"/>
      <c r="W44" s="646"/>
      <c r="X44" s="630">
        <f t="shared" si="2"/>
        <v>0</v>
      </c>
      <c r="Y44" s="645"/>
      <c r="Z44" s="646"/>
      <c r="AA44" s="631">
        <f t="shared" si="3"/>
        <v>0</v>
      </c>
      <c r="AB44" s="645"/>
      <c r="AC44" s="646"/>
      <c r="AD44" s="633">
        <f t="shared" si="4"/>
        <v>0</v>
      </c>
      <c r="AE44" s="641"/>
      <c r="AF44" s="649"/>
      <c r="AG44" s="646"/>
      <c r="AH44" s="634">
        <f t="shared" si="5"/>
        <v>0</v>
      </c>
      <c r="AI44" s="641"/>
      <c r="AJ44" s="649"/>
    </row>
    <row r="45" spans="1:36" s="607" customFormat="1" ht="13.15">
      <c r="A45" s="641">
        <v>36</v>
      </c>
      <c r="B45" s="642"/>
      <c r="C45" s="643"/>
      <c r="D45" s="644"/>
      <c r="E45" s="610">
        <f t="shared" si="1"/>
        <v>0</v>
      </c>
      <c r="F45" s="645"/>
      <c r="G45" s="646"/>
      <c r="H45" s="625">
        <f t="shared" si="11"/>
        <v>0</v>
      </c>
      <c r="I45" s="645"/>
      <c r="J45" s="646"/>
      <c r="K45" s="626">
        <f t="shared" si="6"/>
        <v>0</v>
      </c>
      <c r="L45" s="645"/>
      <c r="M45" s="647"/>
      <c r="N45" s="627">
        <f t="shared" si="7"/>
        <v>0</v>
      </c>
      <c r="O45" s="648"/>
      <c r="P45" s="627">
        <f t="shared" si="8"/>
        <v>0</v>
      </c>
      <c r="Q45" s="649"/>
      <c r="R45" s="647"/>
      <c r="S45" s="629">
        <f t="shared" si="9"/>
        <v>0</v>
      </c>
      <c r="T45" s="648"/>
      <c r="U45" s="629">
        <f t="shared" si="10"/>
        <v>0</v>
      </c>
      <c r="V45" s="649"/>
      <c r="W45" s="646"/>
      <c r="X45" s="630">
        <f t="shared" si="2"/>
        <v>0</v>
      </c>
      <c r="Y45" s="645"/>
      <c r="Z45" s="646"/>
      <c r="AA45" s="631">
        <f t="shared" si="3"/>
        <v>0</v>
      </c>
      <c r="AB45" s="645"/>
      <c r="AC45" s="646"/>
      <c r="AD45" s="633">
        <f t="shared" si="4"/>
        <v>0</v>
      </c>
      <c r="AE45" s="641"/>
      <c r="AF45" s="649"/>
      <c r="AG45" s="646"/>
      <c r="AH45" s="634">
        <f t="shared" si="5"/>
        <v>0</v>
      </c>
      <c r="AI45" s="641"/>
      <c r="AJ45" s="649"/>
    </row>
    <row r="46" spans="1:36" s="607" customFormat="1" ht="13.15">
      <c r="A46" s="621">
        <v>37</v>
      </c>
      <c r="B46" s="642"/>
      <c r="C46" s="643"/>
      <c r="D46" s="644"/>
      <c r="E46" s="610">
        <f t="shared" si="1"/>
        <v>0</v>
      </c>
      <c r="F46" s="645"/>
      <c r="G46" s="646"/>
      <c r="H46" s="625">
        <f t="shared" si="11"/>
        <v>0</v>
      </c>
      <c r="I46" s="645"/>
      <c r="J46" s="646"/>
      <c r="K46" s="626">
        <f t="shared" si="6"/>
        <v>0</v>
      </c>
      <c r="L46" s="645"/>
      <c r="M46" s="647"/>
      <c r="N46" s="627">
        <f t="shared" si="7"/>
        <v>0</v>
      </c>
      <c r="O46" s="648"/>
      <c r="P46" s="627">
        <f t="shared" si="8"/>
        <v>0</v>
      </c>
      <c r="Q46" s="649"/>
      <c r="R46" s="647"/>
      <c r="S46" s="629">
        <f t="shared" si="9"/>
        <v>0</v>
      </c>
      <c r="T46" s="648"/>
      <c r="U46" s="629">
        <f t="shared" si="10"/>
        <v>0</v>
      </c>
      <c r="V46" s="649"/>
      <c r="W46" s="646"/>
      <c r="X46" s="630">
        <f t="shared" si="2"/>
        <v>0</v>
      </c>
      <c r="Y46" s="645"/>
      <c r="Z46" s="646"/>
      <c r="AA46" s="631">
        <f t="shared" si="3"/>
        <v>0</v>
      </c>
      <c r="AB46" s="645"/>
      <c r="AC46" s="646"/>
      <c r="AD46" s="633">
        <f t="shared" si="4"/>
        <v>0</v>
      </c>
      <c r="AE46" s="641"/>
      <c r="AF46" s="649"/>
      <c r="AG46" s="646"/>
      <c r="AH46" s="634">
        <f t="shared" si="5"/>
        <v>0</v>
      </c>
      <c r="AI46" s="641"/>
      <c r="AJ46" s="649"/>
    </row>
    <row r="47" spans="1:36" s="607" customFormat="1" ht="13.15">
      <c r="A47" s="641">
        <v>38</v>
      </c>
      <c r="B47" s="642"/>
      <c r="C47" s="643"/>
      <c r="D47" s="644"/>
      <c r="E47" s="610">
        <f t="shared" si="1"/>
        <v>0</v>
      </c>
      <c r="F47" s="645"/>
      <c r="G47" s="646"/>
      <c r="H47" s="625">
        <f t="shared" si="11"/>
        <v>0</v>
      </c>
      <c r="I47" s="645"/>
      <c r="J47" s="646"/>
      <c r="K47" s="626">
        <f t="shared" si="6"/>
        <v>0</v>
      </c>
      <c r="L47" s="645"/>
      <c r="M47" s="647"/>
      <c r="N47" s="627">
        <f t="shared" si="7"/>
        <v>0</v>
      </c>
      <c r="O47" s="648"/>
      <c r="P47" s="627">
        <f t="shared" si="8"/>
        <v>0</v>
      </c>
      <c r="Q47" s="649"/>
      <c r="R47" s="647"/>
      <c r="S47" s="629">
        <f t="shared" si="9"/>
        <v>0</v>
      </c>
      <c r="T47" s="648"/>
      <c r="U47" s="629">
        <f t="shared" si="10"/>
        <v>0</v>
      </c>
      <c r="V47" s="649"/>
      <c r="W47" s="646"/>
      <c r="X47" s="630">
        <f t="shared" si="2"/>
        <v>0</v>
      </c>
      <c r="Y47" s="645"/>
      <c r="Z47" s="646"/>
      <c r="AA47" s="631">
        <f t="shared" si="3"/>
        <v>0</v>
      </c>
      <c r="AB47" s="645"/>
      <c r="AC47" s="646"/>
      <c r="AD47" s="633">
        <f t="shared" si="4"/>
        <v>0</v>
      </c>
      <c r="AE47" s="641"/>
      <c r="AF47" s="649"/>
      <c r="AG47" s="646"/>
      <c r="AH47" s="634">
        <f t="shared" si="5"/>
        <v>0</v>
      </c>
      <c r="AI47" s="641"/>
      <c r="AJ47" s="649"/>
    </row>
    <row r="48" spans="1:36" s="607" customFormat="1" ht="13.15">
      <c r="A48" s="621">
        <v>39</v>
      </c>
      <c r="B48" s="642"/>
      <c r="C48" s="643"/>
      <c r="D48" s="644"/>
      <c r="E48" s="610">
        <f t="shared" si="1"/>
        <v>0</v>
      </c>
      <c r="F48" s="645"/>
      <c r="G48" s="646"/>
      <c r="H48" s="625">
        <f t="shared" si="11"/>
        <v>0</v>
      </c>
      <c r="I48" s="645"/>
      <c r="J48" s="646"/>
      <c r="K48" s="626">
        <f t="shared" si="6"/>
        <v>0</v>
      </c>
      <c r="L48" s="645"/>
      <c r="M48" s="647"/>
      <c r="N48" s="627">
        <f t="shared" si="7"/>
        <v>0</v>
      </c>
      <c r="O48" s="648"/>
      <c r="P48" s="627">
        <f t="shared" si="8"/>
        <v>0</v>
      </c>
      <c r="Q48" s="649"/>
      <c r="R48" s="647"/>
      <c r="S48" s="629">
        <f t="shared" si="9"/>
        <v>0</v>
      </c>
      <c r="T48" s="648"/>
      <c r="U48" s="629">
        <f t="shared" si="10"/>
        <v>0</v>
      </c>
      <c r="V48" s="649"/>
      <c r="W48" s="646"/>
      <c r="X48" s="630">
        <f t="shared" si="2"/>
        <v>0</v>
      </c>
      <c r="Y48" s="645"/>
      <c r="Z48" s="646"/>
      <c r="AA48" s="631">
        <f t="shared" si="3"/>
        <v>0</v>
      </c>
      <c r="AB48" s="645"/>
      <c r="AC48" s="646"/>
      <c r="AD48" s="633">
        <f t="shared" si="4"/>
        <v>0</v>
      </c>
      <c r="AE48" s="641"/>
      <c r="AF48" s="649"/>
      <c r="AG48" s="646"/>
      <c r="AH48" s="634">
        <f t="shared" si="5"/>
        <v>0</v>
      </c>
      <c r="AI48" s="641"/>
      <c r="AJ48" s="649"/>
    </row>
    <row r="49" spans="1:36" s="607" customFormat="1" ht="13.15">
      <c r="A49" s="641">
        <v>40</v>
      </c>
      <c r="B49" s="642"/>
      <c r="C49" s="643"/>
      <c r="D49" s="644"/>
      <c r="E49" s="610">
        <f t="shared" si="1"/>
        <v>0</v>
      </c>
      <c r="F49" s="645"/>
      <c r="G49" s="646"/>
      <c r="H49" s="625">
        <f t="shared" si="11"/>
        <v>0</v>
      </c>
      <c r="I49" s="645"/>
      <c r="J49" s="646"/>
      <c r="K49" s="626">
        <f t="shared" si="6"/>
        <v>0</v>
      </c>
      <c r="L49" s="645"/>
      <c r="M49" s="647"/>
      <c r="N49" s="627">
        <f t="shared" si="7"/>
        <v>0</v>
      </c>
      <c r="O49" s="648"/>
      <c r="P49" s="627">
        <f t="shared" si="8"/>
        <v>0</v>
      </c>
      <c r="Q49" s="649"/>
      <c r="R49" s="647"/>
      <c r="S49" s="629">
        <f t="shared" si="9"/>
        <v>0</v>
      </c>
      <c r="T49" s="648"/>
      <c r="U49" s="629">
        <f t="shared" si="10"/>
        <v>0</v>
      </c>
      <c r="V49" s="649"/>
      <c r="W49" s="646"/>
      <c r="X49" s="630">
        <f t="shared" si="2"/>
        <v>0</v>
      </c>
      <c r="Y49" s="645"/>
      <c r="Z49" s="646"/>
      <c r="AA49" s="631">
        <f t="shared" si="3"/>
        <v>0</v>
      </c>
      <c r="AB49" s="645"/>
      <c r="AC49" s="646"/>
      <c r="AD49" s="633">
        <f t="shared" si="4"/>
        <v>0</v>
      </c>
      <c r="AE49" s="641"/>
      <c r="AF49" s="649"/>
      <c r="AG49" s="646"/>
      <c r="AH49" s="634">
        <f t="shared" si="5"/>
        <v>0</v>
      </c>
      <c r="AI49" s="641"/>
      <c r="AJ49" s="649"/>
    </row>
    <row r="50" spans="1:36" s="607" customFormat="1" ht="13.15">
      <c r="A50" s="621">
        <v>41</v>
      </c>
      <c r="B50" s="642"/>
      <c r="C50" s="643"/>
      <c r="D50" s="644"/>
      <c r="E50" s="610">
        <f t="shared" si="1"/>
        <v>0</v>
      </c>
      <c r="F50" s="645"/>
      <c r="G50" s="646"/>
      <c r="H50" s="625">
        <f t="shared" si="11"/>
        <v>0</v>
      </c>
      <c r="I50" s="645"/>
      <c r="J50" s="646"/>
      <c r="K50" s="626">
        <f t="shared" si="6"/>
        <v>0</v>
      </c>
      <c r="L50" s="645"/>
      <c r="M50" s="647"/>
      <c r="N50" s="627">
        <f t="shared" si="7"/>
        <v>0</v>
      </c>
      <c r="O50" s="648"/>
      <c r="P50" s="627">
        <f t="shared" si="8"/>
        <v>0</v>
      </c>
      <c r="Q50" s="649"/>
      <c r="R50" s="647"/>
      <c r="S50" s="629">
        <f t="shared" si="9"/>
        <v>0</v>
      </c>
      <c r="T50" s="648"/>
      <c r="U50" s="629">
        <f t="shared" si="10"/>
        <v>0</v>
      </c>
      <c r="V50" s="649"/>
      <c r="W50" s="646"/>
      <c r="X50" s="630">
        <f t="shared" si="2"/>
        <v>0</v>
      </c>
      <c r="Y50" s="645"/>
      <c r="Z50" s="646"/>
      <c r="AA50" s="631">
        <f t="shared" si="3"/>
        <v>0</v>
      </c>
      <c r="AB50" s="645"/>
      <c r="AC50" s="646"/>
      <c r="AD50" s="633">
        <f t="shared" si="4"/>
        <v>0</v>
      </c>
      <c r="AE50" s="641"/>
      <c r="AF50" s="649"/>
      <c r="AG50" s="646"/>
      <c r="AH50" s="634">
        <f t="shared" si="5"/>
        <v>0</v>
      </c>
      <c r="AI50" s="641"/>
      <c r="AJ50" s="649"/>
    </row>
    <row r="51" spans="1:36" s="607" customFormat="1" ht="13.15">
      <c r="A51" s="641">
        <v>42</v>
      </c>
      <c r="B51" s="642"/>
      <c r="C51" s="643"/>
      <c r="D51" s="644"/>
      <c r="E51" s="610">
        <f t="shared" si="1"/>
        <v>0</v>
      </c>
      <c r="F51" s="645"/>
      <c r="G51" s="646"/>
      <c r="H51" s="625">
        <f t="shared" si="11"/>
        <v>0</v>
      </c>
      <c r="I51" s="645"/>
      <c r="J51" s="646"/>
      <c r="K51" s="626">
        <f t="shared" si="6"/>
        <v>0</v>
      </c>
      <c r="L51" s="645"/>
      <c r="M51" s="647"/>
      <c r="N51" s="627">
        <f t="shared" si="7"/>
        <v>0</v>
      </c>
      <c r="O51" s="648"/>
      <c r="P51" s="627">
        <f t="shared" si="8"/>
        <v>0</v>
      </c>
      <c r="Q51" s="649"/>
      <c r="R51" s="647"/>
      <c r="S51" s="629">
        <f t="shared" si="9"/>
        <v>0</v>
      </c>
      <c r="T51" s="648"/>
      <c r="U51" s="629">
        <f t="shared" si="10"/>
        <v>0</v>
      </c>
      <c r="V51" s="649"/>
      <c r="W51" s="646"/>
      <c r="X51" s="630">
        <f t="shared" si="2"/>
        <v>0</v>
      </c>
      <c r="Y51" s="645"/>
      <c r="Z51" s="646"/>
      <c r="AA51" s="631">
        <f t="shared" si="3"/>
        <v>0</v>
      </c>
      <c r="AB51" s="645"/>
      <c r="AC51" s="646"/>
      <c r="AD51" s="633">
        <f t="shared" si="4"/>
        <v>0</v>
      </c>
      <c r="AE51" s="641"/>
      <c r="AF51" s="649"/>
      <c r="AG51" s="646"/>
      <c r="AH51" s="634">
        <f t="shared" si="5"/>
        <v>0</v>
      </c>
      <c r="AI51" s="641"/>
      <c r="AJ51" s="649"/>
    </row>
    <row r="52" spans="1:36" s="607" customFormat="1" ht="13.15">
      <c r="A52" s="621">
        <v>43</v>
      </c>
      <c r="B52" s="642"/>
      <c r="C52" s="643"/>
      <c r="D52" s="644"/>
      <c r="E52" s="610">
        <f t="shared" si="1"/>
        <v>0</v>
      </c>
      <c r="F52" s="645"/>
      <c r="G52" s="646"/>
      <c r="H52" s="625">
        <f t="shared" si="11"/>
        <v>0</v>
      </c>
      <c r="I52" s="645"/>
      <c r="J52" s="646"/>
      <c r="K52" s="626">
        <f t="shared" si="6"/>
        <v>0</v>
      </c>
      <c r="L52" s="645"/>
      <c r="M52" s="647"/>
      <c r="N52" s="627">
        <f t="shared" si="7"/>
        <v>0</v>
      </c>
      <c r="O52" s="648"/>
      <c r="P52" s="627">
        <f t="shared" si="8"/>
        <v>0</v>
      </c>
      <c r="Q52" s="649"/>
      <c r="R52" s="647"/>
      <c r="S52" s="629">
        <f t="shared" si="9"/>
        <v>0</v>
      </c>
      <c r="T52" s="648"/>
      <c r="U52" s="629">
        <f t="shared" si="10"/>
        <v>0</v>
      </c>
      <c r="V52" s="649"/>
      <c r="W52" s="646"/>
      <c r="X52" s="630">
        <f t="shared" si="2"/>
        <v>0</v>
      </c>
      <c r="Y52" s="645"/>
      <c r="Z52" s="646"/>
      <c r="AA52" s="631">
        <f t="shared" si="3"/>
        <v>0</v>
      </c>
      <c r="AB52" s="645"/>
      <c r="AC52" s="646"/>
      <c r="AD52" s="633">
        <f t="shared" si="4"/>
        <v>0</v>
      </c>
      <c r="AE52" s="641"/>
      <c r="AF52" s="649"/>
      <c r="AG52" s="646"/>
      <c r="AH52" s="634">
        <f t="shared" si="5"/>
        <v>0</v>
      </c>
      <c r="AI52" s="641"/>
      <c r="AJ52" s="649"/>
    </row>
    <row r="53" spans="1:36" s="607" customFormat="1" ht="13.15">
      <c r="A53" s="641">
        <v>44</v>
      </c>
      <c r="B53" s="642"/>
      <c r="C53" s="643"/>
      <c r="D53" s="644"/>
      <c r="E53" s="610">
        <f t="shared" si="1"/>
        <v>0</v>
      </c>
      <c r="F53" s="645"/>
      <c r="G53" s="646"/>
      <c r="H53" s="625">
        <f t="shared" si="11"/>
        <v>0</v>
      </c>
      <c r="I53" s="645"/>
      <c r="J53" s="646"/>
      <c r="K53" s="626">
        <f t="shared" si="6"/>
        <v>0</v>
      </c>
      <c r="L53" s="645"/>
      <c r="M53" s="647"/>
      <c r="N53" s="627">
        <f t="shared" si="7"/>
        <v>0</v>
      </c>
      <c r="O53" s="648"/>
      <c r="P53" s="627">
        <f t="shared" si="8"/>
        <v>0</v>
      </c>
      <c r="Q53" s="649"/>
      <c r="R53" s="647"/>
      <c r="S53" s="629">
        <f t="shared" si="9"/>
        <v>0</v>
      </c>
      <c r="T53" s="648"/>
      <c r="U53" s="629">
        <f t="shared" si="10"/>
        <v>0</v>
      </c>
      <c r="V53" s="649"/>
      <c r="W53" s="646"/>
      <c r="X53" s="630">
        <f t="shared" si="2"/>
        <v>0</v>
      </c>
      <c r="Y53" s="645"/>
      <c r="Z53" s="646"/>
      <c r="AA53" s="631">
        <f t="shared" si="3"/>
        <v>0</v>
      </c>
      <c r="AB53" s="645"/>
      <c r="AC53" s="646"/>
      <c r="AD53" s="633">
        <f t="shared" si="4"/>
        <v>0</v>
      </c>
      <c r="AE53" s="641"/>
      <c r="AF53" s="649"/>
      <c r="AG53" s="646"/>
      <c r="AH53" s="634">
        <f t="shared" si="5"/>
        <v>0</v>
      </c>
      <c r="AI53" s="641"/>
      <c r="AJ53" s="649"/>
    </row>
    <row r="54" spans="1:36" s="607" customFormat="1" ht="13.15">
      <c r="A54" s="621">
        <v>45</v>
      </c>
      <c r="B54" s="642"/>
      <c r="C54" s="643"/>
      <c r="D54" s="644"/>
      <c r="E54" s="610">
        <f t="shared" si="1"/>
        <v>0</v>
      </c>
      <c r="F54" s="645"/>
      <c r="G54" s="646"/>
      <c r="H54" s="625">
        <f t="shared" si="11"/>
        <v>0</v>
      </c>
      <c r="I54" s="645"/>
      <c r="J54" s="646"/>
      <c r="K54" s="626">
        <f t="shared" si="6"/>
        <v>0</v>
      </c>
      <c r="L54" s="645"/>
      <c r="M54" s="647"/>
      <c r="N54" s="627">
        <f t="shared" si="7"/>
        <v>0</v>
      </c>
      <c r="O54" s="648"/>
      <c r="P54" s="627">
        <f t="shared" si="8"/>
        <v>0</v>
      </c>
      <c r="Q54" s="649"/>
      <c r="R54" s="647"/>
      <c r="S54" s="629">
        <f t="shared" si="9"/>
        <v>0</v>
      </c>
      <c r="T54" s="648"/>
      <c r="U54" s="629">
        <f t="shared" si="10"/>
        <v>0</v>
      </c>
      <c r="V54" s="649"/>
      <c r="W54" s="646"/>
      <c r="X54" s="630">
        <f t="shared" si="2"/>
        <v>0</v>
      </c>
      <c r="Y54" s="645"/>
      <c r="Z54" s="646"/>
      <c r="AA54" s="631">
        <f t="shared" si="3"/>
        <v>0</v>
      </c>
      <c r="AB54" s="645"/>
      <c r="AC54" s="646"/>
      <c r="AD54" s="633">
        <f t="shared" si="4"/>
        <v>0</v>
      </c>
      <c r="AE54" s="641"/>
      <c r="AF54" s="649"/>
      <c r="AG54" s="646"/>
      <c r="AH54" s="634">
        <f t="shared" si="5"/>
        <v>0</v>
      </c>
      <c r="AI54" s="641"/>
      <c r="AJ54" s="649"/>
    </row>
    <row r="55" spans="1:36" s="607" customFormat="1" ht="13.15">
      <c r="A55" s="641">
        <v>46</v>
      </c>
      <c r="B55" s="642"/>
      <c r="C55" s="643"/>
      <c r="D55" s="644"/>
      <c r="E55" s="610">
        <f t="shared" si="1"/>
        <v>0</v>
      </c>
      <c r="F55" s="645"/>
      <c r="G55" s="646"/>
      <c r="H55" s="625">
        <f t="shared" si="11"/>
        <v>0</v>
      </c>
      <c r="I55" s="645"/>
      <c r="J55" s="646"/>
      <c r="K55" s="626">
        <f t="shared" si="6"/>
        <v>0</v>
      </c>
      <c r="L55" s="645"/>
      <c r="M55" s="647"/>
      <c r="N55" s="627">
        <f t="shared" si="7"/>
        <v>0</v>
      </c>
      <c r="O55" s="648"/>
      <c r="P55" s="627">
        <f t="shared" si="8"/>
        <v>0</v>
      </c>
      <c r="Q55" s="649"/>
      <c r="R55" s="647"/>
      <c r="S55" s="629">
        <f t="shared" si="9"/>
        <v>0</v>
      </c>
      <c r="T55" s="648"/>
      <c r="U55" s="629">
        <f t="shared" si="10"/>
        <v>0</v>
      </c>
      <c r="V55" s="649"/>
      <c r="W55" s="646"/>
      <c r="X55" s="630">
        <f t="shared" si="2"/>
        <v>0</v>
      </c>
      <c r="Y55" s="645"/>
      <c r="Z55" s="646"/>
      <c r="AA55" s="631">
        <f t="shared" si="3"/>
        <v>0</v>
      </c>
      <c r="AB55" s="645"/>
      <c r="AC55" s="646"/>
      <c r="AD55" s="633">
        <f t="shared" si="4"/>
        <v>0</v>
      </c>
      <c r="AE55" s="641"/>
      <c r="AF55" s="649"/>
      <c r="AG55" s="646"/>
      <c r="AH55" s="634">
        <f t="shared" si="5"/>
        <v>0</v>
      </c>
      <c r="AI55" s="641"/>
      <c r="AJ55" s="649"/>
    </row>
    <row r="56" spans="1:36" s="607" customFormat="1" ht="13.15">
      <c r="A56" s="621">
        <v>47</v>
      </c>
      <c r="B56" s="642"/>
      <c r="C56" s="643"/>
      <c r="D56" s="644"/>
      <c r="E56" s="610">
        <f t="shared" si="1"/>
        <v>0</v>
      </c>
      <c r="F56" s="645"/>
      <c r="G56" s="646"/>
      <c r="H56" s="625">
        <f t="shared" si="11"/>
        <v>0</v>
      </c>
      <c r="I56" s="645"/>
      <c r="J56" s="646"/>
      <c r="K56" s="626">
        <f t="shared" si="6"/>
        <v>0</v>
      </c>
      <c r="L56" s="645"/>
      <c r="M56" s="647"/>
      <c r="N56" s="627">
        <f t="shared" si="7"/>
        <v>0</v>
      </c>
      <c r="O56" s="648"/>
      <c r="P56" s="627">
        <f t="shared" si="8"/>
        <v>0</v>
      </c>
      <c r="Q56" s="649"/>
      <c r="R56" s="647"/>
      <c r="S56" s="629">
        <f t="shared" si="9"/>
        <v>0</v>
      </c>
      <c r="T56" s="648"/>
      <c r="U56" s="629">
        <f t="shared" si="10"/>
        <v>0</v>
      </c>
      <c r="V56" s="649"/>
      <c r="W56" s="646"/>
      <c r="X56" s="630">
        <f t="shared" si="2"/>
        <v>0</v>
      </c>
      <c r="Y56" s="645"/>
      <c r="Z56" s="646"/>
      <c r="AA56" s="631">
        <f t="shared" si="3"/>
        <v>0</v>
      </c>
      <c r="AB56" s="645"/>
      <c r="AC56" s="646"/>
      <c r="AD56" s="633">
        <f t="shared" si="4"/>
        <v>0</v>
      </c>
      <c r="AE56" s="641"/>
      <c r="AF56" s="649"/>
      <c r="AG56" s="646"/>
      <c r="AH56" s="634">
        <f t="shared" si="5"/>
        <v>0</v>
      </c>
      <c r="AI56" s="641"/>
      <c r="AJ56" s="649"/>
    </row>
    <row r="57" spans="1:36" s="607" customFormat="1" ht="13.15">
      <c r="A57" s="641">
        <v>48</v>
      </c>
      <c r="B57" s="642"/>
      <c r="C57" s="643"/>
      <c r="D57" s="644"/>
      <c r="E57" s="610">
        <f t="shared" si="1"/>
        <v>0</v>
      </c>
      <c r="F57" s="645"/>
      <c r="G57" s="646"/>
      <c r="H57" s="625">
        <f t="shared" si="11"/>
        <v>0</v>
      </c>
      <c r="I57" s="645"/>
      <c r="J57" s="646"/>
      <c r="K57" s="626">
        <f t="shared" si="6"/>
        <v>0</v>
      </c>
      <c r="L57" s="645"/>
      <c r="M57" s="647"/>
      <c r="N57" s="627">
        <f t="shared" si="7"/>
        <v>0</v>
      </c>
      <c r="O57" s="648"/>
      <c r="P57" s="627">
        <f t="shared" si="8"/>
        <v>0</v>
      </c>
      <c r="Q57" s="649"/>
      <c r="R57" s="647"/>
      <c r="S57" s="629">
        <f t="shared" si="9"/>
        <v>0</v>
      </c>
      <c r="T57" s="648"/>
      <c r="U57" s="629">
        <f t="shared" si="10"/>
        <v>0</v>
      </c>
      <c r="V57" s="649"/>
      <c r="W57" s="646"/>
      <c r="X57" s="630">
        <f t="shared" si="2"/>
        <v>0</v>
      </c>
      <c r="Y57" s="645"/>
      <c r="Z57" s="646"/>
      <c r="AA57" s="631">
        <f t="shared" si="3"/>
        <v>0</v>
      </c>
      <c r="AB57" s="645"/>
      <c r="AC57" s="646"/>
      <c r="AD57" s="633">
        <f t="shared" si="4"/>
        <v>0</v>
      </c>
      <c r="AE57" s="641"/>
      <c r="AF57" s="649"/>
      <c r="AG57" s="646"/>
      <c r="AH57" s="634">
        <f t="shared" si="5"/>
        <v>0</v>
      </c>
      <c r="AI57" s="641"/>
      <c r="AJ57" s="649"/>
    </row>
    <row r="58" spans="1:36" s="607" customFormat="1" ht="13.15">
      <c r="A58" s="621">
        <v>49</v>
      </c>
      <c r="B58" s="642"/>
      <c r="C58" s="643"/>
      <c r="D58" s="644"/>
      <c r="E58" s="610">
        <f t="shared" si="1"/>
        <v>0</v>
      </c>
      <c r="F58" s="645"/>
      <c r="G58" s="574"/>
      <c r="H58" s="625">
        <f t="shared" si="11"/>
        <v>0</v>
      </c>
      <c r="I58" s="645"/>
      <c r="J58" s="574"/>
      <c r="K58" s="626">
        <f t="shared" si="6"/>
        <v>0</v>
      </c>
      <c r="L58" s="645"/>
      <c r="M58" s="575"/>
      <c r="N58" s="627">
        <f t="shared" si="7"/>
        <v>0</v>
      </c>
      <c r="O58" s="576"/>
      <c r="P58" s="627">
        <f t="shared" si="8"/>
        <v>0</v>
      </c>
      <c r="Q58" s="649"/>
      <c r="R58" s="575"/>
      <c r="S58" s="629">
        <f t="shared" si="9"/>
        <v>0</v>
      </c>
      <c r="T58" s="576"/>
      <c r="U58" s="629">
        <f t="shared" si="10"/>
        <v>0</v>
      </c>
      <c r="V58" s="649"/>
      <c r="W58" s="574"/>
      <c r="X58" s="630">
        <f t="shared" si="2"/>
        <v>0</v>
      </c>
      <c r="Y58" s="645"/>
      <c r="Z58" s="574"/>
      <c r="AA58" s="631">
        <f t="shared" si="3"/>
        <v>0</v>
      </c>
      <c r="AB58" s="645"/>
      <c r="AC58" s="574"/>
      <c r="AD58" s="633">
        <f t="shared" si="4"/>
        <v>0</v>
      </c>
      <c r="AE58" s="641"/>
      <c r="AF58" s="649"/>
      <c r="AG58" s="574"/>
      <c r="AH58" s="634">
        <f t="shared" si="5"/>
        <v>0</v>
      </c>
      <c r="AI58" s="641"/>
      <c r="AJ58" s="649"/>
    </row>
    <row r="59" spans="1:36" s="607" customFormat="1" ht="13.5" thickBot="1">
      <c r="A59" s="641">
        <v>50</v>
      </c>
      <c r="B59" s="642" t="s">
        <v>502</v>
      </c>
      <c r="C59" s="643"/>
      <c r="D59" s="644"/>
      <c r="E59" s="610">
        <f t="shared" si="1"/>
        <v>0</v>
      </c>
      <c r="F59" s="645"/>
      <c r="G59" s="646"/>
      <c r="H59" s="625">
        <f t="shared" si="11"/>
        <v>0</v>
      </c>
      <c r="I59" s="645"/>
      <c r="J59" s="646"/>
      <c r="K59" s="626">
        <f t="shared" si="6"/>
        <v>0</v>
      </c>
      <c r="L59" s="645"/>
      <c r="M59" s="647"/>
      <c r="N59" s="627">
        <f t="shared" si="7"/>
        <v>0</v>
      </c>
      <c r="O59" s="648"/>
      <c r="P59" s="627">
        <f t="shared" si="8"/>
        <v>0</v>
      </c>
      <c r="Q59" s="649"/>
      <c r="R59" s="647"/>
      <c r="S59" s="629">
        <f t="shared" si="9"/>
        <v>0</v>
      </c>
      <c r="T59" s="648"/>
      <c r="U59" s="629">
        <f t="shared" si="10"/>
        <v>0</v>
      </c>
      <c r="V59" s="649"/>
      <c r="W59" s="650"/>
      <c r="X59" s="651">
        <f t="shared" si="2"/>
        <v>0</v>
      </c>
      <c r="Y59" s="652"/>
      <c r="Z59" s="650"/>
      <c r="AA59" s="653">
        <f t="shared" si="3"/>
        <v>0</v>
      </c>
      <c r="AB59" s="652"/>
      <c r="AC59" s="646"/>
      <c r="AD59" s="633">
        <f t="shared" si="4"/>
        <v>0</v>
      </c>
      <c r="AE59" s="641"/>
      <c r="AF59" s="649"/>
      <c r="AG59" s="646"/>
      <c r="AH59" s="634">
        <f t="shared" si="5"/>
        <v>0</v>
      </c>
      <c r="AI59" s="641"/>
      <c r="AJ59" s="649"/>
    </row>
    <row r="60" spans="1:36" ht="16.5" thickTop="1" thickBot="1">
      <c r="A60" s="577"/>
      <c r="B60" s="578" t="s">
        <v>503</v>
      </c>
      <c r="C60" s="579">
        <f>SUM(C10:C59)</f>
        <v>0</v>
      </c>
      <c r="D60" s="580" t="str">
        <f>IF(E60=0," ",E60/C60)</f>
        <v xml:space="preserve"> </v>
      </c>
      <c r="E60" s="581">
        <f>SUM(E10:E59)</f>
        <v>0</v>
      </c>
      <c r="F60" s="582"/>
      <c r="G60" s="583" t="str">
        <f>IF(H60=0," ",H60/$C60)</f>
        <v xml:space="preserve"> </v>
      </c>
      <c r="H60" s="584">
        <f>SUM(H10:H59)</f>
        <v>0</v>
      </c>
      <c r="I60" s="585"/>
      <c r="J60" s="586" t="str">
        <f>IF(K60=0," ",K60/$C60)</f>
        <v xml:space="preserve"> </v>
      </c>
      <c r="K60" s="587">
        <f>SUM(K10:K59)</f>
        <v>0</v>
      </c>
      <c r="L60" s="585"/>
      <c r="M60" s="588"/>
      <c r="N60" s="589">
        <f>SUM(N10:N59)</f>
        <v>0</v>
      </c>
      <c r="O60" s="590" t="str">
        <f>IF(P60=0," ",P60/N60)</f>
        <v xml:space="preserve"> </v>
      </c>
      <c r="P60" s="591">
        <f>SUM(P10:P59)</f>
        <v>0</v>
      </c>
      <c r="Q60" s="592"/>
      <c r="R60" s="588"/>
      <c r="S60" s="593">
        <f>SUM(S10:S59)</f>
        <v>0</v>
      </c>
      <c r="T60" s="594" t="str">
        <f>IF(U60=0," ",U60/$C60)</f>
        <v xml:space="preserve"> </v>
      </c>
      <c r="U60" s="593">
        <f>SUM(U10:U59)</f>
        <v>0</v>
      </c>
      <c r="V60" s="595"/>
      <c r="W60" s="596" t="str">
        <f>IF(X60=0," ",X60/$C60)</f>
        <v xml:space="preserve"> </v>
      </c>
      <c r="X60" s="597">
        <f>SUM(X10:X59)</f>
        <v>0</v>
      </c>
      <c r="Y60" s="592"/>
      <c r="Z60" s="598" t="str">
        <f>IF(AA60=0," ",AA60/$C60)</f>
        <v xml:space="preserve"> </v>
      </c>
      <c r="AA60" s="599">
        <f>SUM(AA10:AA59)</f>
        <v>0</v>
      </c>
      <c r="AB60" s="592"/>
      <c r="AC60" s="600" t="str">
        <f>IF(AD60=0," ",AD60/$C60)</f>
        <v xml:space="preserve"> </v>
      </c>
      <c r="AD60" s="601">
        <f>SUM(AD10:AD59)</f>
        <v>0</v>
      </c>
      <c r="AE60" s="602"/>
      <c r="AF60" s="592"/>
      <c r="AG60" s="580" t="str">
        <f>IF(AH60=0," ",AH60/$C60)</f>
        <v xml:space="preserve"> </v>
      </c>
      <c r="AH60" s="603">
        <f>SUM(AH10:AH59)</f>
        <v>0</v>
      </c>
      <c r="AI60" s="602"/>
      <c r="AJ60" s="592"/>
    </row>
    <row r="61" spans="1:36">
      <c r="A61" s="268"/>
      <c r="B61" s="268"/>
      <c r="I61" s="119"/>
      <c r="L61" s="119"/>
      <c r="Q61" s="119"/>
      <c r="V61" s="119"/>
      <c r="AF61" s="119"/>
      <c r="AJ61" s="119"/>
    </row>
    <row r="62" spans="1:36" s="606" customFormat="1">
      <c r="A62" s="604"/>
      <c r="B62" s="605"/>
    </row>
    <row r="63" spans="1:36" s="606" customFormat="1">
      <c r="A63" s="604"/>
      <c r="B63" s="604"/>
    </row>
    <row r="64" spans="1:36" s="606" customFormat="1">
      <c r="A64" s="604"/>
      <c r="B64" s="604"/>
    </row>
    <row r="65" spans="1:2" s="606" customFormat="1">
      <c r="A65" s="604"/>
      <c r="B65" s="605"/>
    </row>
    <row r="66" spans="1:2" s="606" customFormat="1">
      <c r="A66" s="604"/>
      <c r="B66" s="605"/>
    </row>
    <row r="67" spans="1:2" s="606" customFormat="1">
      <c r="A67" s="604"/>
      <c r="B67" s="604"/>
    </row>
    <row r="68" spans="1:2" s="606" customFormat="1">
      <c r="A68" s="604"/>
      <c r="B68" s="604"/>
    </row>
    <row r="69" spans="1:2" s="606" customFormat="1">
      <c r="A69" s="604"/>
      <c r="B69" s="604"/>
    </row>
    <row r="70" spans="1:2" s="606" customFormat="1">
      <c r="A70" s="604"/>
      <c r="B70" s="604"/>
    </row>
    <row r="71" spans="1:2" s="606" customFormat="1">
      <c r="A71" s="604"/>
      <c r="B71" s="604"/>
    </row>
    <row r="72" spans="1:2" s="606" customFormat="1">
      <c r="A72" s="604"/>
      <c r="B72" s="604"/>
    </row>
    <row r="73" spans="1:2" s="606" customFormat="1">
      <c r="A73" s="604"/>
      <c r="B73" s="604"/>
    </row>
    <row r="74" spans="1:2" s="606" customFormat="1">
      <c r="A74" s="604"/>
      <c r="B74" s="604"/>
    </row>
    <row r="75" spans="1:2" s="606" customFormat="1">
      <c r="A75" s="604"/>
      <c r="B75" s="604"/>
    </row>
    <row r="76" spans="1:2" s="606" customFormat="1">
      <c r="A76" s="604"/>
      <c r="B76" s="604"/>
    </row>
    <row r="77" spans="1:2" s="606" customFormat="1">
      <c r="A77" s="604"/>
      <c r="B77" s="604"/>
    </row>
    <row r="78" spans="1:2" s="606" customFormat="1">
      <c r="A78" s="604"/>
      <c r="B78" s="604"/>
    </row>
    <row r="79" spans="1:2" s="606" customFormat="1">
      <c r="A79" s="604"/>
      <c r="B79" s="604"/>
    </row>
    <row r="80" spans="1:2" s="606" customFormat="1">
      <c r="A80" s="604"/>
      <c r="B80" s="604"/>
    </row>
    <row r="81" spans="1:2" s="606" customFormat="1">
      <c r="A81" s="604"/>
      <c r="B81" s="604"/>
    </row>
    <row r="82" spans="1:2" s="606" customFormat="1">
      <c r="A82" s="604"/>
      <c r="B82" s="604"/>
    </row>
    <row r="83" spans="1:2" s="606" customFormat="1">
      <c r="A83" s="604"/>
      <c r="B83" s="604"/>
    </row>
    <row r="84" spans="1:2" s="606" customFormat="1">
      <c r="A84" s="604"/>
      <c r="B84" s="604"/>
    </row>
    <row r="85" spans="1:2" s="606" customFormat="1">
      <c r="A85" s="604"/>
      <c r="B85" s="604"/>
    </row>
    <row r="86" spans="1:2" s="606" customFormat="1">
      <c r="A86" s="604"/>
      <c r="B86" s="604"/>
    </row>
    <row r="87" spans="1:2" s="606" customFormat="1">
      <c r="A87" s="604"/>
      <c r="B87" s="604"/>
    </row>
    <row r="88" spans="1:2" s="606" customFormat="1">
      <c r="A88" s="604"/>
      <c r="B88" s="604"/>
    </row>
    <row r="89" spans="1:2" s="606" customFormat="1">
      <c r="A89" s="604"/>
      <c r="B89" s="604"/>
    </row>
    <row r="90" spans="1:2" s="606" customFormat="1">
      <c r="A90" s="604"/>
      <c r="B90" s="604"/>
    </row>
    <row r="91" spans="1:2" s="606" customFormat="1">
      <c r="A91" s="604"/>
      <c r="B91" s="604"/>
    </row>
    <row r="92" spans="1:2" s="606" customFormat="1">
      <c r="A92" s="604"/>
      <c r="B92" s="604"/>
    </row>
    <row r="93" spans="1:2" s="606" customFormat="1">
      <c r="A93" s="604"/>
      <c r="B93" s="604"/>
    </row>
    <row r="94" spans="1:2" s="606" customFormat="1">
      <c r="A94" s="604"/>
      <c r="B94" s="604"/>
    </row>
    <row r="95" spans="1:2" s="606" customFormat="1">
      <c r="A95" s="604"/>
      <c r="B95" s="604"/>
    </row>
    <row r="96" spans="1:2" s="606" customFormat="1">
      <c r="A96" s="604"/>
      <c r="B96" s="604"/>
    </row>
    <row r="97" spans="1:2" s="606" customFormat="1">
      <c r="A97" s="604"/>
      <c r="B97" s="604"/>
    </row>
    <row r="98" spans="1:2" s="606" customFormat="1">
      <c r="A98" s="604"/>
      <c r="B98" s="604"/>
    </row>
    <row r="99" spans="1:2" s="606" customFormat="1">
      <c r="A99" s="604"/>
      <c r="B99" s="604"/>
    </row>
    <row r="100" spans="1:2" s="606" customFormat="1">
      <c r="A100" s="604"/>
      <c r="B100" s="604"/>
    </row>
    <row r="101" spans="1:2" s="606" customFormat="1">
      <c r="A101" s="604"/>
      <c r="B101" s="604"/>
    </row>
    <row r="102" spans="1:2" s="606" customFormat="1">
      <c r="A102" s="604"/>
      <c r="B102" s="604"/>
    </row>
    <row r="103" spans="1:2" s="606" customFormat="1">
      <c r="A103" s="604"/>
      <c r="B103" s="604"/>
    </row>
    <row r="104" spans="1:2" s="606" customFormat="1">
      <c r="A104" s="604"/>
      <c r="B104" s="604"/>
    </row>
    <row r="105" spans="1:2" s="606" customFormat="1">
      <c r="A105" s="604"/>
      <c r="B105" s="604"/>
    </row>
    <row r="106" spans="1:2" s="606" customFormat="1">
      <c r="A106" s="604"/>
      <c r="B106" s="604"/>
    </row>
    <row r="107" spans="1:2" s="606" customFormat="1">
      <c r="A107" s="604"/>
      <c r="B107" s="604"/>
    </row>
    <row r="108" spans="1:2" s="606" customFormat="1">
      <c r="A108" s="604"/>
      <c r="B108" s="604"/>
    </row>
    <row r="109" spans="1:2" s="606" customFormat="1">
      <c r="A109" s="604"/>
      <c r="B109" s="604"/>
    </row>
    <row r="110" spans="1:2" s="606" customFormat="1">
      <c r="A110" s="604"/>
      <c r="B110" s="604"/>
    </row>
    <row r="111" spans="1:2" s="606" customFormat="1">
      <c r="A111" s="604"/>
      <c r="B111" s="604"/>
    </row>
    <row r="112" spans="1:2" s="606" customFormat="1">
      <c r="A112" s="604"/>
      <c r="B112" s="604"/>
    </row>
    <row r="113" spans="1:2" s="606" customFormat="1">
      <c r="A113" s="604"/>
      <c r="B113" s="604"/>
    </row>
    <row r="114" spans="1:2" s="606" customFormat="1">
      <c r="A114" s="604"/>
      <c r="B114" s="604"/>
    </row>
    <row r="115" spans="1:2" s="606" customFormat="1">
      <c r="A115" s="604"/>
      <c r="B115" s="604"/>
    </row>
    <row r="116" spans="1:2" s="606" customFormat="1">
      <c r="A116" s="604"/>
      <c r="B116" s="604"/>
    </row>
    <row r="117" spans="1:2" s="606" customFormat="1">
      <c r="A117" s="604"/>
      <c r="B117" s="604"/>
    </row>
    <row r="118" spans="1:2" s="606" customFormat="1">
      <c r="A118" s="604"/>
      <c r="B118" s="604"/>
    </row>
    <row r="119" spans="1:2" s="606" customFormat="1">
      <c r="A119" s="604"/>
      <c r="B119" s="604"/>
    </row>
    <row r="120" spans="1:2" s="606" customFormat="1">
      <c r="A120" s="604"/>
      <c r="B120" s="604"/>
    </row>
    <row r="121" spans="1:2" s="606" customFormat="1">
      <c r="A121" s="604"/>
      <c r="B121" s="604"/>
    </row>
    <row r="122" spans="1:2" s="606" customFormat="1">
      <c r="A122" s="604"/>
      <c r="B122" s="604"/>
    </row>
    <row r="123" spans="1:2" s="606" customFormat="1">
      <c r="A123" s="604"/>
      <c r="B123" s="604"/>
    </row>
    <row r="124" spans="1:2" s="606" customFormat="1">
      <c r="A124" s="604"/>
      <c r="B124" s="604"/>
    </row>
    <row r="125" spans="1:2" s="606" customFormat="1">
      <c r="A125" s="604"/>
      <c r="B125" s="604"/>
    </row>
    <row r="126" spans="1:2" s="606" customFormat="1">
      <c r="A126" s="604"/>
      <c r="B126" s="604"/>
    </row>
    <row r="127" spans="1:2" s="606" customFormat="1">
      <c r="A127" s="604"/>
      <c r="B127" s="604"/>
    </row>
    <row r="128" spans="1:2" s="606" customFormat="1">
      <c r="A128" s="604"/>
      <c r="B128" s="604"/>
    </row>
    <row r="129" spans="1:2" s="606" customFormat="1">
      <c r="A129" s="604"/>
      <c r="B129" s="604"/>
    </row>
    <row r="130" spans="1:2" s="606" customFormat="1">
      <c r="A130" s="604"/>
      <c r="B130" s="604"/>
    </row>
    <row r="131" spans="1:2" s="606" customFormat="1">
      <c r="A131" s="604"/>
      <c r="B131" s="604"/>
    </row>
    <row r="132" spans="1:2" s="606" customFormat="1">
      <c r="A132" s="604"/>
      <c r="B132" s="604"/>
    </row>
    <row r="133" spans="1:2" s="606" customFormat="1">
      <c r="A133" s="604"/>
      <c r="B133" s="604"/>
    </row>
    <row r="134" spans="1:2" s="606" customFormat="1">
      <c r="A134" s="604"/>
      <c r="B134" s="604"/>
    </row>
    <row r="135" spans="1:2" s="606" customFormat="1">
      <c r="A135" s="604"/>
      <c r="B135" s="604"/>
    </row>
    <row r="136" spans="1:2" s="606" customFormat="1">
      <c r="A136" s="604"/>
      <c r="B136" s="604"/>
    </row>
    <row r="137" spans="1:2" s="606" customFormat="1">
      <c r="A137" s="604"/>
      <c r="B137" s="604"/>
    </row>
    <row r="138" spans="1:2" s="606" customFormat="1">
      <c r="A138" s="604"/>
      <c r="B138" s="604"/>
    </row>
    <row r="139" spans="1:2" s="606" customFormat="1">
      <c r="A139" s="604"/>
      <c r="B139" s="604"/>
    </row>
    <row r="140" spans="1:2" s="606" customFormat="1">
      <c r="A140" s="604"/>
      <c r="B140" s="604"/>
    </row>
    <row r="141" spans="1:2" s="606" customFormat="1">
      <c r="A141" s="604"/>
      <c r="B141" s="604"/>
    </row>
    <row r="142" spans="1:2" s="606" customFormat="1">
      <c r="A142" s="604"/>
      <c r="B142" s="604"/>
    </row>
    <row r="143" spans="1:2" s="606" customFormat="1">
      <c r="A143" s="604"/>
      <c r="B143" s="604"/>
    </row>
    <row r="144" spans="1:2" s="606" customFormat="1">
      <c r="A144" s="604"/>
      <c r="B144" s="604"/>
    </row>
    <row r="145" spans="1:2" s="606" customFormat="1">
      <c r="A145" s="604"/>
      <c r="B145" s="604"/>
    </row>
    <row r="146" spans="1:2" s="606" customFormat="1">
      <c r="A146" s="604"/>
      <c r="B146" s="604"/>
    </row>
    <row r="147" spans="1:2" s="606" customFormat="1">
      <c r="A147" s="604"/>
      <c r="B147" s="604"/>
    </row>
    <row r="148" spans="1:2" s="606" customFormat="1">
      <c r="A148" s="604"/>
      <c r="B148" s="604"/>
    </row>
    <row r="149" spans="1:2" s="606" customFormat="1">
      <c r="A149" s="604"/>
      <c r="B149" s="604"/>
    </row>
    <row r="150" spans="1:2" s="606" customFormat="1">
      <c r="A150" s="604"/>
      <c r="B150" s="604"/>
    </row>
    <row r="151" spans="1:2" s="606" customFormat="1">
      <c r="A151" s="604"/>
      <c r="B151" s="604"/>
    </row>
    <row r="152" spans="1:2" s="606" customFormat="1">
      <c r="A152" s="604"/>
      <c r="B152" s="604"/>
    </row>
    <row r="153" spans="1:2" s="606" customFormat="1">
      <c r="A153" s="604"/>
      <c r="B153" s="604"/>
    </row>
    <row r="154" spans="1:2" s="606" customFormat="1">
      <c r="A154" s="604"/>
      <c r="B154" s="604"/>
    </row>
    <row r="155" spans="1:2" s="606" customFormat="1">
      <c r="A155" s="604"/>
      <c r="B155" s="604"/>
    </row>
    <row r="156" spans="1:2" s="606" customFormat="1">
      <c r="A156" s="604"/>
      <c r="B156" s="604"/>
    </row>
    <row r="157" spans="1:2" s="606" customFormat="1">
      <c r="A157" s="604"/>
      <c r="B157" s="604"/>
    </row>
    <row r="158" spans="1:2" s="606" customFormat="1">
      <c r="A158" s="604"/>
      <c r="B158" s="604"/>
    </row>
    <row r="159" spans="1:2" s="606" customFormat="1">
      <c r="A159" s="604"/>
      <c r="B159" s="604"/>
    </row>
    <row r="160" spans="1:2" s="606" customFormat="1">
      <c r="A160" s="604"/>
      <c r="B160" s="604"/>
    </row>
    <row r="161" spans="1:2" s="606" customFormat="1">
      <c r="A161" s="604"/>
      <c r="B161" s="604"/>
    </row>
    <row r="162" spans="1:2" s="606" customFormat="1">
      <c r="A162" s="604"/>
      <c r="B162" s="604"/>
    </row>
    <row r="163" spans="1:2" s="606" customFormat="1">
      <c r="A163" s="604"/>
      <c r="B163" s="604"/>
    </row>
    <row r="164" spans="1:2" s="606" customFormat="1">
      <c r="A164" s="604"/>
      <c r="B164" s="604"/>
    </row>
    <row r="165" spans="1:2" s="606" customFormat="1">
      <c r="A165" s="604"/>
      <c r="B165" s="604"/>
    </row>
    <row r="166" spans="1:2" s="606" customFormat="1">
      <c r="A166" s="604"/>
      <c r="B166" s="604"/>
    </row>
    <row r="167" spans="1:2" s="606" customFormat="1">
      <c r="A167" s="604"/>
      <c r="B167" s="604"/>
    </row>
    <row r="168" spans="1:2" s="606" customFormat="1">
      <c r="A168" s="604"/>
      <c r="B168" s="604"/>
    </row>
    <row r="169" spans="1:2" s="606" customFormat="1">
      <c r="A169" s="604"/>
      <c r="B169" s="604"/>
    </row>
    <row r="170" spans="1:2" s="606" customFormat="1">
      <c r="A170" s="604"/>
      <c r="B170" s="604"/>
    </row>
    <row r="171" spans="1:2" s="606" customFormat="1">
      <c r="A171" s="604"/>
      <c r="B171" s="604"/>
    </row>
    <row r="172" spans="1:2" s="606" customFormat="1">
      <c r="A172" s="604"/>
      <c r="B172" s="604"/>
    </row>
    <row r="173" spans="1:2" s="606" customFormat="1">
      <c r="A173" s="604"/>
      <c r="B173" s="604"/>
    </row>
    <row r="174" spans="1:2" s="606" customFormat="1">
      <c r="A174" s="604"/>
      <c r="B174" s="604"/>
    </row>
    <row r="175" spans="1:2" s="606" customFormat="1">
      <c r="A175" s="604"/>
      <c r="B175" s="604"/>
    </row>
    <row r="176" spans="1:2" s="606" customFormat="1">
      <c r="A176" s="604"/>
      <c r="B176" s="604"/>
    </row>
    <row r="177" spans="1:2" s="606" customFormat="1">
      <c r="A177" s="604"/>
      <c r="B177" s="604"/>
    </row>
    <row r="178" spans="1:2" s="606" customFormat="1">
      <c r="A178" s="604"/>
      <c r="B178" s="604"/>
    </row>
    <row r="179" spans="1:2" s="606" customFormat="1">
      <c r="A179" s="604"/>
      <c r="B179" s="604"/>
    </row>
    <row r="180" spans="1:2" s="606" customFormat="1">
      <c r="A180" s="604"/>
      <c r="B180" s="604"/>
    </row>
    <row r="181" spans="1:2" s="606" customFormat="1">
      <c r="A181" s="604"/>
      <c r="B181" s="604"/>
    </row>
    <row r="182" spans="1:2" s="606" customFormat="1">
      <c r="A182" s="604"/>
      <c r="B182" s="604"/>
    </row>
    <row r="183" spans="1:2" s="606" customFormat="1">
      <c r="A183" s="604"/>
      <c r="B183" s="604"/>
    </row>
    <row r="184" spans="1:2" s="606" customFormat="1">
      <c r="A184" s="604"/>
      <c r="B184" s="604"/>
    </row>
    <row r="185" spans="1:2" s="606" customFormat="1">
      <c r="A185" s="604"/>
      <c r="B185" s="604"/>
    </row>
    <row r="186" spans="1:2" s="606" customFormat="1">
      <c r="A186" s="604"/>
      <c r="B186" s="604"/>
    </row>
    <row r="187" spans="1:2" s="606" customFormat="1">
      <c r="A187" s="604"/>
      <c r="B187" s="604"/>
    </row>
    <row r="188" spans="1:2" s="606" customFormat="1">
      <c r="A188" s="604"/>
      <c r="B188" s="604"/>
    </row>
    <row r="189" spans="1:2" s="606" customFormat="1">
      <c r="A189" s="604"/>
      <c r="B189" s="604"/>
    </row>
    <row r="190" spans="1:2" s="606" customFormat="1">
      <c r="A190" s="604"/>
      <c r="B190" s="604"/>
    </row>
    <row r="191" spans="1:2" s="606" customFormat="1">
      <c r="A191" s="604"/>
      <c r="B191" s="604"/>
    </row>
    <row r="192" spans="1:2" s="606" customFormat="1">
      <c r="A192" s="604"/>
      <c r="B192" s="604"/>
    </row>
    <row r="193" spans="1:2" s="606" customFormat="1">
      <c r="A193" s="604"/>
      <c r="B193" s="604"/>
    </row>
    <row r="194" spans="1:2" s="606" customFormat="1">
      <c r="A194" s="604"/>
      <c r="B194" s="604"/>
    </row>
    <row r="195" spans="1:2" s="606" customFormat="1">
      <c r="A195" s="604"/>
      <c r="B195" s="604"/>
    </row>
    <row r="196" spans="1:2" s="606" customFormat="1">
      <c r="A196" s="604"/>
      <c r="B196" s="604"/>
    </row>
    <row r="197" spans="1:2" s="606" customFormat="1">
      <c r="A197" s="604"/>
      <c r="B197" s="604"/>
    </row>
    <row r="198" spans="1:2" s="606" customFormat="1">
      <c r="A198" s="604"/>
      <c r="B198" s="604"/>
    </row>
    <row r="199" spans="1:2" s="606" customFormat="1">
      <c r="A199" s="604"/>
      <c r="B199" s="604"/>
    </row>
    <row r="200" spans="1:2" s="606" customFormat="1">
      <c r="A200" s="604"/>
      <c r="B200" s="604"/>
    </row>
    <row r="201" spans="1:2" s="606" customFormat="1">
      <c r="A201" s="604"/>
      <c r="B201" s="604"/>
    </row>
    <row r="202" spans="1:2" s="606" customFormat="1">
      <c r="A202" s="604"/>
      <c r="B202" s="604"/>
    </row>
    <row r="203" spans="1:2" s="606" customFormat="1">
      <c r="A203" s="604"/>
      <c r="B203" s="604"/>
    </row>
    <row r="204" spans="1:2" s="606" customFormat="1">
      <c r="A204" s="604"/>
      <c r="B204" s="604"/>
    </row>
    <row r="205" spans="1:2" s="606" customFormat="1">
      <c r="A205" s="604"/>
      <c r="B205" s="604"/>
    </row>
    <row r="206" spans="1:2" s="606" customFormat="1">
      <c r="A206" s="604"/>
      <c r="B206" s="604"/>
    </row>
    <row r="207" spans="1:2" s="606" customFormat="1">
      <c r="A207" s="604"/>
      <c r="B207" s="604"/>
    </row>
    <row r="208" spans="1:2" s="606" customFormat="1">
      <c r="A208" s="604"/>
      <c r="B208" s="604"/>
    </row>
    <row r="209" spans="1:2" s="606" customFormat="1">
      <c r="A209" s="604"/>
      <c r="B209" s="604"/>
    </row>
    <row r="210" spans="1:2" s="606" customFormat="1">
      <c r="A210" s="604"/>
      <c r="B210" s="604"/>
    </row>
    <row r="211" spans="1:2" s="606" customFormat="1">
      <c r="A211" s="604"/>
      <c r="B211" s="604"/>
    </row>
    <row r="212" spans="1:2" s="606" customFormat="1">
      <c r="A212" s="604"/>
      <c r="B212" s="604"/>
    </row>
    <row r="213" spans="1:2" s="606" customFormat="1">
      <c r="A213" s="604"/>
      <c r="B213" s="604"/>
    </row>
    <row r="214" spans="1:2" s="606" customFormat="1">
      <c r="A214" s="604"/>
      <c r="B214" s="604"/>
    </row>
    <row r="215" spans="1:2" s="606" customFormat="1">
      <c r="A215" s="604"/>
      <c r="B215" s="604"/>
    </row>
    <row r="216" spans="1:2" s="606" customFormat="1">
      <c r="A216" s="604"/>
      <c r="B216" s="604"/>
    </row>
    <row r="217" spans="1:2" s="606" customFormat="1">
      <c r="A217" s="604"/>
      <c r="B217" s="604"/>
    </row>
    <row r="218" spans="1:2" s="606" customFormat="1">
      <c r="A218" s="604"/>
      <c r="B218" s="604"/>
    </row>
    <row r="219" spans="1:2" s="606" customFormat="1">
      <c r="A219" s="604"/>
      <c r="B219" s="604"/>
    </row>
    <row r="220" spans="1:2" s="606" customFormat="1">
      <c r="A220" s="604"/>
      <c r="B220" s="604"/>
    </row>
    <row r="221" spans="1:2" s="606" customFormat="1">
      <c r="A221" s="604"/>
      <c r="B221" s="604"/>
    </row>
    <row r="222" spans="1:2" s="606" customFormat="1">
      <c r="A222" s="604"/>
      <c r="B222" s="604"/>
    </row>
    <row r="223" spans="1:2" s="606" customFormat="1">
      <c r="A223" s="604"/>
      <c r="B223" s="604"/>
    </row>
    <row r="224" spans="1:2" s="606" customFormat="1">
      <c r="A224" s="604"/>
      <c r="B224" s="604"/>
    </row>
    <row r="225" spans="1:2" s="606" customFormat="1">
      <c r="A225" s="604"/>
      <c r="B225" s="604"/>
    </row>
    <row r="226" spans="1:2" s="606" customFormat="1">
      <c r="A226" s="604"/>
      <c r="B226" s="604"/>
    </row>
    <row r="227" spans="1:2" s="606" customFormat="1">
      <c r="A227" s="604"/>
      <c r="B227" s="604"/>
    </row>
    <row r="228" spans="1:2" s="606" customFormat="1">
      <c r="A228" s="604"/>
      <c r="B228" s="604"/>
    </row>
    <row r="229" spans="1:2" s="606" customFormat="1">
      <c r="A229" s="604"/>
      <c r="B229" s="604"/>
    </row>
    <row r="230" spans="1:2" s="606" customFormat="1">
      <c r="A230" s="604"/>
      <c r="B230" s="604"/>
    </row>
    <row r="231" spans="1:2" s="606" customFormat="1">
      <c r="A231" s="604"/>
      <c r="B231" s="604"/>
    </row>
    <row r="232" spans="1:2" s="606" customFormat="1">
      <c r="A232" s="604"/>
      <c r="B232" s="604"/>
    </row>
  </sheetData>
  <sheetProtection insertHyperlinks="0"/>
  <customSheetViews>
    <customSheetView guid="{ACDF5350-2922-6540-AACD-798BECD5E002}">
      <pageMargins left="0.75" right="0.75" top="1" bottom="1" header="0.5" footer="0.5"/>
    </customSheetView>
  </customSheetViews>
  <mergeCells count="2">
    <mergeCell ref="C5:F5"/>
    <mergeCell ref="C6:F6"/>
  </mergeCells>
  <conditionalFormatting sqref="AE10">
    <cfRule type="cellIs" dxfId="2" priority="3" operator="lessThan">
      <formula>700</formula>
    </cfRule>
  </conditionalFormatting>
  <conditionalFormatting sqref="AE11:AE59">
    <cfRule type="cellIs" dxfId="1" priority="2" operator="lessThan">
      <formula>700</formula>
    </cfRule>
  </conditionalFormatting>
  <conditionalFormatting sqref="AE10:AE59">
    <cfRule type="cellIs" dxfId="0" priority="1" operator="lessThan">
      <formula>700</formula>
    </cfRule>
  </conditionalFormatting>
  <pageMargins left="0.75" right="0.75" top="1" bottom="1" header="0.5" footer="0.5"/>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zoomScale="120" zoomScaleNormal="120" zoomScalePageLayoutView="120" workbookViewId="0">
      <pane ySplit="4" topLeftCell="A9" activePane="bottomLeft" state="frozen"/>
      <selection pane="bottomLeft" activeCell="F15" sqref="F15"/>
    </sheetView>
  </sheetViews>
  <sheetFormatPr defaultColWidth="11" defaultRowHeight="15.75"/>
  <cols>
    <col min="1" max="1" width="10.3125" style="44" customWidth="1"/>
    <col min="2" max="5" width="9.3125" style="44" customWidth="1"/>
    <col min="6" max="9" width="40.8125" customWidth="1"/>
    <col min="10" max="12" width="11" style="51"/>
  </cols>
  <sheetData>
    <row r="1" spans="1:9" ht="35" customHeight="1" thickBot="1">
      <c r="A1" s="118" t="s">
        <v>347</v>
      </c>
      <c r="B1" s="64"/>
      <c r="C1" s="64"/>
      <c r="D1" s="64"/>
      <c r="E1" s="64"/>
      <c r="F1" s="119"/>
      <c r="G1" s="119"/>
      <c r="H1" s="466" t="str">
        <f>Instructions!A2</f>
        <v xml:space="preserve">Florida Green High-Rise Residential Building Standard </v>
      </c>
      <c r="I1" s="468" t="str">
        <f>Instructions!A5</f>
        <v>Version 4:  Revised 11 11 2022</v>
      </c>
    </row>
    <row r="2" spans="1:9" s="51" customFormat="1" ht="26.25">
      <c r="A2" s="226" t="s">
        <v>67</v>
      </c>
      <c r="B2" s="80" t="s">
        <v>221</v>
      </c>
      <c r="C2" s="80" t="s">
        <v>711</v>
      </c>
      <c r="D2" s="80" t="s">
        <v>219</v>
      </c>
      <c r="E2" s="80" t="s">
        <v>220</v>
      </c>
      <c r="F2" s="81"/>
      <c r="G2" s="81"/>
      <c r="H2" s="82"/>
      <c r="I2" s="82"/>
    </row>
    <row r="3" spans="1:9" ht="21">
      <c r="A3" s="227"/>
      <c r="B3" s="53">
        <f>SUM(B6:B17)</f>
        <v>24</v>
      </c>
      <c r="C3" s="53">
        <f>SUM(C6:C17)</f>
        <v>0</v>
      </c>
      <c r="D3" s="53">
        <f>SUM(D6:D17)</f>
        <v>0</v>
      </c>
      <c r="E3" s="53">
        <f>SUM(E6:E17)</f>
        <v>0</v>
      </c>
      <c r="H3" s="63"/>
      <c r="I3" s="65"/>
    </row>
    <row r="4" spans="1:9">
      <c r="A4" s="113" t="s">
        <v>196</v>
      </c>
      <c r="B4" s="116"/>
      <c r="C4" s="116"/>
      <c r="D4" s="116"/>
      <c r="E4" s="116"/>
      <c r="F4" s="109" t="s">
        <v>216</v>
      </c>
      <c r="G4" s="109" t="s">
        <v>217</v>
      </c>
      <c r="H4" s="110" t="s">
        <v>218</v>
      </c>
      <c r="I4" s="111" t="s">
        <v>228</v>
      </c>
    </row>
    <row r="5" spans="1:9">
      <c r="A5" s="486" t="s">
        <v>197</v>
      </c>
      <c r="B5" s="476"/>
      <c r="C5" s="476"/>
      <c r="D5" s="476"/>
      <c r="E5" s="476"/>
      <c r="F5" s="477" t="s">
        <v>151</v>
      </c>
      <c r="G5" s="478"/>
      <c r="H5" s="484"/>
      <c r="I5" s="487"/>
    </row>
    <row r="6" spans="1:9" ht="78" customHeight="1">
      <c r="A6" s="318" t="s">
        <v>645</v>
      </c>
      <c r="B6" s="48">
        <v>2</v>
      </c>
      <c r="C6" s="60"/>
      <c r="D6" s="60"/>
      <c r="E6" s="60"/>
      <c r="F6" s="26" t="s">
        <v>880</v>
      </c>
      <c r="G6" s="17" t="s">
        <v>810</v>
      </c>
      <c r="H6" s="3" t="s">
        <v>199</v>
      </c>
      <c r="I6" s="786"/>
    </row>
    <row r="7" spans="1:9" ht="92.25" customHeight="1">
      <c r="A7" s="318" t="s">
        <v>646</v>
      </c>
      <c r="B7" s="48">
        <v>2</v>
      </c>
      <c r="C7" s="60"/>
      <c r="D7" s="60"/>
      <c r="E7" s="60"/>
      <c r="F7" s="26" t="s">
        <v>813</v>
      </c>
      <c r="G7" s="26" t="s">
        <v>814</v>
      </c>
      <c r="H7" s="3" t="s">
        <v>200</v>
      </c>
      <c r="I7" s="786"/>
    </row>
    <row r="8" spans="1:9" ht="188" customHeight="1">
      <c r="A8" s="318" t="s">
        <v>647</v>
      </c>
      <c r="B8" s="48">
        <v>2</v>
      </c>
      <c r="C8" s="60"/>
      <c r="D8" s="60"/>
      <c r="E8" s="60"/>
      <c r="F8" s="26" t="s">
        <v>36</v>
      </c>
      <c r="G8" s="4" t="s">
        <v>812</v>
      </c>
      <c r="H8" s="3" t="s">
        <v>398</v>
      </c>
      <c r="I8" s="786"/>
    </row>
    <row r="9" spans="1:9" ht="335" customHeight="1">
      <c r="A9" s="318" t="s">
        <v>648</v>
      </c>
      <c r="B9" s="48">
        <v>2</v>
      </c>
      <c r="C9" s="60"/>
      <c r="D9" s="60"/>
      <c r="E9" s="60"/>
      <c r="F9" s="26" t="s">
        <v>817</v>
      </c>
      <c r="G9" s="26" t="s">
        <v>881</v>
      </c>
      <c r="H9" s="3" t="s">
        <v>205</v>
      </c>
      <c r="I9" s="786"/>
    </row>
    <row r="10" spans="1:9" ht="24" customHeight="1">
      <c r="A10" s="225" t="s">
        <v>649</v>
      </c>
      <c r="B10" s="48"/>
      <c r="C10" s="60"/>
      <c r="D10" s="60"/>
      <c r="E10" s="60"/>
      <c r="F10" s="26" t="s">
        <v>815</v>
      </c>
      <c r="G10" s="26"/>
      <c r="H10" s="3"/>
      <c r="I10" s="786"/>
    </row>
    <row r="11" spans="1:9" ht="128" customHeight="1">
      <c r="A11" s="225" t="s">
        <v>811</v>
      </c>
      <c r="B11" s="48">
        <v>9</v>
      </c>
      <c r="C11" s="60"/>
      <c r="D11" s="60"/>
      <c r="E11" s="60"/>
      <c r="F11" s="26" t="s">
        <v>818</v>
      </c>
      <c r="G11" s="26" t="s">
        <v>819</v>
      </c>
      <c r="H11" s="3" t="s">
        <v>820</v>
      </c>
      <c r="I11" s="786"/>
    </row>
    <row r="12" spans="1:9">
      <c r="A12" s="483" t="s">
        <v>198</v>
      </c>
      <c r="B12" s="476"/>
      <c r="C12" s="476"/>
      <c r="D12" s="476"/>
      <c r="E12" s="476"/>
      <c r="F12" s="831" t="s">
        <v>903</v>
      </c>
      <c r="G12" s="481"/>
      <c r="H12" s="484"/>
      <c r="I12" s="487"/>
    </row>
    <row r="13" spans="1:9" ht="100.5" customHeight="1">
      <c r="A13" s="225" t="s">
        <v>650</v>
      </c>
      <c r="B13" s="47">
        <v>1</v>
      </c>
      <c r="C13" s="59"/>
      <c r="D13" s="59"/>
      <c r="E13" s="59"/>
      <c r="F13" s="26" t="s">
        <v>399</v>
      </c>
      <c r="G13" s="4" t="s">
        <v>459</v>
      </c>
      <c r="H13" s="3" t="s">
        <v>460</v>
      </c>
      <c r="I13" s="786"/>
    </row>
    <row r="14" spans="1:9" ht="42" customHeight="1">
      <c r="A14" s="225" t="s">
        <v>651</v>
      </c>
      <c r="B14" s="47">
        <v>1</v>
      </c>
      <c r="C14" s="59"/>
      <c r="D14" s="59"/>
      <c r="E14" s="59"/>
      <c r="F14" s="26" t="s">
        <v>458</v>
      </c>
      <c r="G14" s="4" t="s">
        <v>201</v>
      </c>
      <c r="H14" s="3" t="s">
        <v>202</v>
      </c>
      <c r="I14" s="786"/>
    </row>
    <row r="15" spans="1:9" ht="128.25">
      <c r="A15" s="225" t="s">
        <v>652</v>
      </c>
      <c r="B15" s="47">
        <v>3</v>
      </c>
      <c r="C15" s="59"/>
      <c r="D15" s="59"/>
      <c r="E15" s="59"/>
      <c r="F15" s="26" t="s">
        <v>816</v>
      </c>
      <c r="G15" s="4" t="s">
        <v>890</v>
      </c>
      <c r="H15" s="3" t="s">
        <v>203</v>
      </c>
      <c r="I15" s="786"/>
    </row>
    <row r="16" spans="1:9" ht="52.5" customHeight="1">
      <c r="A16" s="225" t="s">
        <v>653</v>
      </c>
      <c r="B16" s="47">
        <v>1</v>
      </c>
      <c r="C16" s="59"/>
      <c r="D16" s="59"/>
      <c r="E16" s="59"/>
      <c r="F16" s="26" t="s">
        <v>461</v>
      </c>
      <c r="G16" s="17" t="s">
        <v>462</v>
      </c>
      <c r="H16" s="3" t="s">
        <v>204</v>
      </c>
      <c r="I16" s="786"/>
    </row>
    <row r="17" spans="1:10" ht="78" customHeight="1" thickBot="1">
      <c r="A17" s="231" t="s">
        <v>654</v>
      </c>
      <c r="B17" s="85">
        <v>1</v>
      </c>
      <c r="C17" s="86"/>
      <c r="D17" s="86"/>
      <c r="E17" s="86"/>
      <c r="F17" s="104" t="s">
        <v>463</v>
      </c>
      <c r="G17" s="104" t="s">
        <v>400</v>
      </c>
      <c r="H17" s="69" t="s">
        <v>464</v>
      </c>
      <c r="I17" s="787"/>
    </row>
    <row r="21" spans="1:10">
      <c r="J21" s="50">
        <v>0</v>
      </c>
    </row>
    <row r="22" spans="1:10">
      <c r="J22" s="50" t="s">
        <v>209</v>
      </c>
    </row>
    <row r="23" spans="1:10">
      <c r="J23" s="50">
        <v>1</v>
      </c>
    </row>
    <row r="24" spans="1:10">
      <c r="J24" s="50" t="s">
        <v>220</v>
      </c>
    </row>
    <row r="25" spans="1:10">
      <c r="J25" s="50"/>
    </row>
    <row r="26" spans="1:10">
      <c r="J26" s="50">
        <v>0</v>
      </c>
    </row>
    <row r="27" spans="1:10">
      <c r="J27" s="50" t="s">
        <v>209</v>
      </c>
    </row>
    <row r="28" spans="1:10">
      <c r="J28" s="50">
        <v>2</v>
      </c>
    </row>
    <row r="29" spans="1:10">
      <c r="J29" s="50" t="s">
        <v>220</v>
      </c>
    </row>
    <row r="31" spans="1:10">
      <c r="J31" s="50">
        <v>0</v>
      </c>
    </row>
    <row r="32" spans="1:10">
      <c r="J32" s="50" t="s">
        <v>209</v>
      </c>
    </row>
    <row r="33" spans="10:10">
      <c r="J33" s="50">
        <v>1</v>
      </c>
    </row>
    <row r="34" spans="10:10">
      <c r="J34" s="50">
        <v>2</v>
      </c>
    </row>
    <row r="35" spans="10:10">
      <c r="J35" s="50" t="s">
        <v>220</v>
      </c>
    </row>
    <row r="37" spans="10:10">
      <c r="J37" s="50">
        <v>0</v>
      </c>
    </row>
    <row r="38" spans="10:10">
      <c r="J38" s="50" t="s">
        <v>209</v>
      </c>
    </row>
    <row r="39" spans="10:10">
      <c r="J39" s="50">
        <v>1</v>
      </c>
    </row>
    <row r="40" spans="10:10">
      <c r="J40" s="50">
        <v>3</v>
      </c>
    </row>
    <row r="41" spans="10:10">
      <c r="J41" s="50">
        <v>4</v>
      </c>
    </row>
    <row r="42" spans="10:10">
      <c r="J42" s="50">
        <v>5</v>
      </c>
    </row>
    <row r="43" spans="10:10">
      <c r="J43" s="50">
        <v>6</v>
      </c>
    </row>
    <row r="44" spans="10:10">
      <c r="J44" s="50">
        <v>8</v>
      </c>
    </row>
    <row r="45" spans="10:10">
      <c r="J45" s="50">
        <v>9</v>
      </c>
    </row>
    <row r="46" spans="10:10">
      <c r="J46" s="50" t="s">
        <v>220</v>
      </c>
    </row>
    <row r="48" spans="10:10">
      <c r="J48" s="50">
        <v>0</v>
      </c>
    </row>
    <row r="49" spans="10:10">
      <c r="J49" s="50" t="s">
        <v>209</v>
      </c>
    </row>
    <row r="50" spans="10:10">
      <c r="J50" s="50">
        <v>1</v>
      </c>
    </row>
    <row r="51" spans="10:10">
      <c r="J51" s="50">
        <v>2</v>
      </c>
    </row>
    <row r="52" spans="10:10">
      <c r="J52" s="50">
        <v>3</v>
      </c>
    </row>
    <row r="53" spans="10:10">
      <c r="J53" s="50" t="s">
        <v>220</v>
      </c>
    </row>
  </sheetData>
  <customSheetViews>
    <customSheetView guid="{ACDF5350-2922-6540-AACD-798BECD5E002}" fitToPage="1">
      <pane ySplit="4" topLeftCell="A9" activePane="bottomLeft" state="frozen"/>
      <selection pane="bottomLeft" activeCell="G10" sqref="A1:XFD1048576"/>
      <pageMargins left="0.75" right="0.75" top="1" bottom="1" header="0.5" footer="0.5"/>
      <pageSetup scale="53" fitToHeight="2" orientation="landscape" horizontalDpi="4294967292" verticalDpi="4294967292"/>
    </customSheetView>
  </customSheetViews>
  <phoneticPr fontId="26" type="noConversion"/>
  <dataValidations count="5">
    <dataValidation type="list" allowBlank="1" showInputMessage="1" showErrorMessage="1" sqref="C6:E6 C8:E10" xr:uid="{00000000-0002-0000-0A00-000000000000}">
      <formula1>$J$25:$J$29</formula1>
    </dataValidation>
    <dataValidation type="list" allowBlank="1" showInputMessage="1" showErrorMessage="1" sqref="C13:E14 C16:E17" xr:uid="{00000000-0002-0000-0A00-000001000000}">
      <formula1>$J$20:$J$24</formula1>
    </dataValidation>
    <dataValidation type="list" allowBlank="1" showInputMessage="1" showErrorMessage="1" sqref="C7:E7" xr:uid="{4830D688-7365-7F42-819D-49257E4ADDF9}">
      <formula1>$J$31:$J$35</formula1>
    </dataValidation>
    <dataValidation type="list" allowBlank="1" showInputMessage="1" showErrorMessage="1" sqref="C15:E15" xr:uid="{D7B6D756-0F54-0F44-88B2-F635AB45A237}">
      <formula1>$J$48:$J$53</formula1>
    </dataValidation>
    <dataValidation type="list" allowBlank="1" showInputMessage="1" showErrorMessage="1" sqref="C11:E11" xr:uid="{21FC6D88-084F-5D4A-9994-664B43D98347}">
      <formula1>$J$37:$J$46</formula1>
    </dataValidation>
  </dataValidations>
  <pageMargins left="0.75" right="0.75" top="1" bottom="1" header="0.5" footer="0.5"/>
  <pageSetup scale="53" fitToHeight="2" orientation="landscape"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2"/>
  <sheetViews>
    <sheetView zoomScalePageLayoutView="140" workbookViewId="0">
      <pane ySplit="4" topLeftCell="A5" activePane="bottomLeft" state="frozen"/>
      <selection pane="bottomLeft" activeCell="J22" sqref="J22"/>
    </sheetView>
  </sheetViews>
  <sheetFormatPr defaultColWidth="11.1875" defaultRowHeight="15.75"/>
  <cols>
    <col min="1" max="1" width="9.8125" style="44" customWidth="1"/>
    <col min="2" max="5" width="9.3125" style="44" customWidth="1"/>
    <col min="6" max="8" width="40.8125" customWidth="1"/>
    <col min="9" max="9" width="40.8125" style="191" customWidth="1"/>
    <col min="10" max="10" width="11.1875" style="51"/>
  </cols>
  <sheetData>
    <row r="1" spans="1:13" ht="35" customHeight="1">
      <c r="A1" s="118" t="s">
        <v>713</v>
      </c>
      <c r="B1" s="64"/>
      <c r="C1" s="64"/>
      <c r="D1" s="64"/>
      <c r="E1" s="64"/>
      <c r="F1" s="119"/>
      <c r="G1" s="465" t="str">
        <f>Instructions!A2</f>
        <v xml:space="preserve">Florida Green High-Rise Residential Building Standard </v>
      </c>
      <c r="H1" s="466" t="str">
        <f>Instructions!A5</f>
        <v>Version 4:  Revised 11 11 2022</v>
      </c>
      <c r="I1" s="401"/>
    </row>
    <row r="2" spans="1:13" s="51" customFormat="1" ht="26.25">
      <c r="A2" s="115" t="s">
        <v>67</v>
      </c>
      <c r="B2" s="52" t="s">
        <v>221</v>
      </c>
      <c r="C2" s="52" t="s">
        <v>711</v>
      </c>
      <c r="D2" s="52" t="s">
        <v>219</v>
      </c>
      <c r="E2" s="52" t="s">
        <v>220</v>
      </c>
      <c r="F2" s="66"/>
      <c r="G2" s="66"/>
      <c r="H2" s="66"/>
      <c r="I2" s="396"/>
    </row>
    <row r="3" spans="1:13" ht="21">
      <c r="A3" s="227"/>
      <c r="B3" s="53">
        <f>SUM(B7:B11)</f>
        <v>5</v>
      </c>
      <c r="C3" s="53">
        <f>SUM(C7:C11)</f>
        <v>0</v>
      </c>
      <c r="D3" s="53">
        <f>SUM(D7:D11)</f>
        <v>0</v>
      </c>
      <c r="E3" s="53">
        <f>SUM(E7:E11)</f>
        <v>0</v>
      </c>
      <c r="I3" s="394"/>
    </row>
    <row r="4" spans="1:13">
      <c r="A4" s="319" t="s">
        <v>713</v>
      </c>
      <c r="B4" s="108"/>
      <c r="C4" s="108"/>
      <c r="D4" s="108"/>
      <c r="E4" s="108"/>
      <c r="F4" s="109" t="s">
        <v>216</v>
      </c>
      <c r="G4" s="109" t="s">
        <v>217</v>
      </c>
      <c r="H4" s="110" t="s">
        <v>218</v>
      </c>
      <c r="I4" s="396" t="s">
        <v>228</v>
      </c>
    </row>
    <row r="5" spans="1:13">
      <c r="A5" s="227" t="s">
        <v>67</v>
      </c>
      <c r="B5" s="49"/>
      <c r="C5" s="49"/>
      <c r="D5" s="49"/>
      <c r="E5" s="49"/>
      <c r="F5" s="7"/>
      <c r="G5" s="1"/>
      <c r="H5" s="2"/>
      <c r="I5" s="394"/>
    </row>
    <row r="6" spans="1:13" ht="28.5">
      <c r="A6" s="320"/>
      <c r="B6" s="46"/>
      <c r="C6" s="46"/>
      <c r="D6" s="46"/>
      <c r="E6" s="46"/>
      <c r="F6" s="12" t="s">
        <v>707</v>
      </c>
      <c r="G6" s="680" t="s">
        <v>708</v>
      </c>
      <c r="H6" s="681" t="s">
        <v>709</v>
      </c>
      <c r="I6" s="402"/>
    </row>
    <row r="7" spans="1:13" ht="90" customHeight="1">
      <c r="A7" s="682" t="s">
        <v>702</v>
      </c>
      <c r="B7" s="47">
        <v>1</v>
      </c>
      <c r="C7" s="59"/>
      <c r="D7" s="59"/>
      <c r="E7" s="59"/>
      <c r="F7" s="675"/>
      <c r="G7" s="676"/>
      <c r="H7" s="675"/>
      <c r="I7" s="397"/>
    </row>
    <row r="8" spans="1:13" ht="90" customHeight="1">
      <c r="A8" s="682" t="s">
        <v>703</v>
      </c>
      <c r="B8" s="47">
        <v>1</v>
      </c>
      <c r="C8" s="59"/>
      <c r="D8" s="59"/>
      <c r="E8" s="59"/>
      <c r="F8" s="675"/>
      <c r="G8" s="675"/>
      <c r="H8" s="675"/>
      <c r="I8" s="397"/>
    </row>
    <row r="9" spans="1:13" ht="90" customHeight="1">
      <c r="A9" s="682" t="s">
        <v>704</v>
      </c>
      <c r="B9" s="47">
        <v>1</v>
      </c>
      <c r="C9" s="59"/>
      <c r="D9" s="59"/>
      <c r="E9" s="59"/>
      <c r="F9" s="675"/>
      <c r="G9" s="675"/>
      <c r="H9" s="675"/>
      <c r="I9" s="397"/>
    </row>
    <row r="10" spans="1:13" ht="90" customHeight="1">
      <c r="A10" s="682" t="s">
        <v>705</v>
      </c>
      <c r="B10" s="47">
        <v>1</v>
      </c>
      <c r="C10" s="59"/>
      <c r="D10" s="59"/>
      <c r="E10" s="59"/>
      <c r="F10" s="675"/>
      <c r="G10" s="675"/>
      <c r="H10" s="676"/>
      <c r="I10" s="397"/>
    </row>
    <row r="11" spans="1:13" ht="90" customHeight="1">
      <c r="A11" s="682" t="s">
        <v>706</v>
      </c>
      <c r="B11" s="47">
        <v>1</v>
      </c>
      <c r="C11" s="59"/>
      <c r="D11" s="59"/>
      <c r="E11" s="59"/>
      <c r="F11" s="675"/>
      <c r="G11" s="675"/>
      <c r="H11" s="676"/>
      <c r="I11" s="397"/>
    </row>
    <row r="12" spans="1:13">
      <c r="K12" s="734"/>
      <c r="L12" s="734"/>
      <c r="M12" s="734"/>
    </row>
    <row r="13" spans="1:13">
      <c r="K13" s="734"/>
      <c r="L13" s="734"/>
      <c r="M13" s="734"/>
    </row>
    <row r="14" spans="1:13">
      <c r="J14" s="50">
        <v>0</v>
      </c>
      <c r="K14" s="734"/>
      <c r="L14" s="734"/>
      <c r="M14" s="734"/>
    </row>
    <row r="15" spans="1:13">
      <c r="J15" s="50">
        <v>2</v>
      </c>
      <c r="K15" s="734"/>
      <c r="L15" s="734"/>
      <c r="M15" s="734"/>
    </row>
    <row r="16" spans="1:13">
      <c r="J16" s="50" t="s">
        <v>220</v>
      </c>
      <c r="K16" s="734"/>
      <c r="L16" s="734"/>
      <c r="M16" s="734"/>
    </row>
    <row r="17" spans="10:13">
      <c r="J17" s="50"/>
      <c r="K17" s="734"/>
      <c r="L17" s="734"/>
      <c r="M17" s="734"/>
    </row>
    <row r="18" spans="10:13">
      <c r="J18" s="50">
        <v>0</v>
      </c>
      <c r="K18" s="734"/>
      <c r="L18" s="734"/>
      <c r="M18" s="734"/>
    </row>
    <row r="19" spans="10:13">
      <c r="J19" s="50">
        <v>1</v>
      </c>
      <c r="K19" s="734"/>
      <c r="L19" s="734"/>
      <c r="M19" s="734"/>
    </row>
    <row r="20" spans="10:13">
      <c r="J20" s="50" t="s">
        <v>220</v>
      </c>
      <c r="K20" s="734"/>
      <c r="L20" s="734"/>
      <c r="M20" s="734"/>
    </row>
    <row r="21" spans="10:13">
      <c r="J21" s="50"/>
      <c r="K21" s="734"/>
      <c r="L21" s="734"/>
      <c r="M21" s="734"/>
    </row>
    <row r="22" spans="10:13">
      <c r="J22" s="50">
        <v>0</v>
      </c>
      <c r="K22" s="734"/>
      <c r="L22" s="734"/>
      <c r="M22" s="734"/>
    </row>
    <row r="23" spans="10:13">
      <c r="J23" s="50">
        <v>5</v>
      </c>
      <c r="K23" s="734"/>
      <c r="L23" s="734"/>
      <c r="M23" s="734"/>
    </row>
    <row r="24" spans="10:13">
      <c r="J24" s="50" t="s">
        <v>220</v>
      </c>
      <c r="K24" s="734"/>
      <c r="L24" s="734"/>
      <c r="M24" s="734"/>
    </row>
    <row r="25" spans="10:13">
      <c r="J25" s="50"/>
      <c r="K25" s="734"/>
      <c r="L25" s="734"/>
      <c r="M25" s="734"/>
    </row>
    <row r="26" spans="10:13">
      <c r="J26" s="50">
        <v>0</v>
      </c>
      <c r="K26" s="734"/>
      <c r="L26" s="734"/>
      <c r="M26" s="734"/>
    </row>
    <row r="27" spans="10:13">
      <c r="J27" s="50">
        <v>10</v>
      </c>
      <c r="K27" s="734"/>
      <c r="L27" s="734"/>
      <c r="M27" s="734"/>
    </row>
    <row r="28" spans="10:13">
      <c r="J28" s="50">
        <v>15</v>
      </c>
      <c r="K28" s="734"/>
      <c r="L28" s="734"/>
      <c r="M28" s="734"/>
    </row>
    <row r="29" spans="10:13">
      <c r="J29" s="50">
        <v>20</v>
      </c>
      <c r="K29" s="734"/>
      <c r="L29" s="734"/>
      <c r="M29" s="734"/>
    </row>
    <row r="30" spans="10:13">
      <c r="J30" s="50" t="s">
        <v>220</v>
      </c>
      <c r="K30" s="734"/>
      <c r="L30" s="734"/>
      <c r="M30" s="734"/>
    </row>
    <row r="31" spans="10:13">
      <c r="J31" s="50"/>
      <c r="K31" s="734"/>
      <c r="L31" s="734"/>
      <c r="M31" s="734"/>
    </row>
    <row r="32" spans="10:13">
      <c r="J32" s="50"/>
      <c r="K32" s="734"/>
      <c r="L32" s="734"/>
      <c r="M32" s="734"/>
    </row>
    <row r="33" spans="10:13">
      <c r="J33" s="50" t="s">
        <v>224</v>
      </c>
      <c r="K33" s="734"/>
      <c r="L33" s="734"/>
      <c r="M33" s="734"/>
    </row>
    <row r="34" spans="10:13">
      <c r="J34" s="50" t="s">
        <v>225</v>
      </c>
      <c r="K34" s="734"/>
      <c r="L34" s="734"/>
      <c r="M34" s="734"/>
    </row>
    <row r="35" spans="10:13">
      <c r="J35" s="50" t="s">
        <v>226</v>
      </c>
      <c r="K35" s="734"/>
      <c r="L35" s="734"/>
      <c r="M35" s="734"/>
    </row>
    <row r="36" spans="10:13">
      <c r="K36" s="734"/>
      <c r="L36" s="734"/>
      <c r="M36" s="734"/>
    </row>
    <row r="37" spans="10:13">
      <c r="K37" s="734"/>
      <c r="L37" s="734"/>
      <c r="M37" s="734"/>
    </row>
    <row r="38" spans="10:13">
      <c r="J38" s="50">
        <v>0</v>
      </c>
      <c r="K38" s="734"/>
      <c r="L38" s="734"/>
      <c r="M38" s="734"/>
    </row>
    <row r="39" spans="10:13">
      <c r="J39" s="50">
        <v>1</v>
      </c>
      <c r="K39" s="734"/>
      <c r="L39" s="734"/>
      <c r="M39" s="734"/>
    </row>
    <row r="40" spans="10:13">
      <c r="J40" s="50">
        <v>3</v>
      </c>
      <c r="K40" s="734"/>
      <c r="L40" s="734"/>
      <c r="M40" s="734"/>
    </row>
    <row r="41" spans="10:13">
      <c r="J41" s="50">
        <v>5</v>
      </c>
    </row>
    <row r="42" spans="10:13">
      <c r="J42" s="50" t="s">
        <v>220</v>
      </c>
    </row>
  </sheetData>
  <sheetProtection algorithmName="SHA-512" hashValue="WnQ6SsFzHi3oSXmtbQXpehuKAVM4GWzyyPtSXeUKURlxMua8PJbWP0qKph5YlPwU5fyqlpq6FIq/nurx2aYDUA==" saltValue="uewjCC921IG7a5Yum3dhmA==" spinCount="100000" sheet="1" objects="1" scenarios="1"/>
  <customSheetViews>
    <customSheetView guid="{ACDF5350-2922-6540-AACD-798BECD5E002}" fitToPage="1">
      <pane ySplit="4" topLeftCell="A5" activePane="bottomLeft" state="frozen"/>
      <selection pane="bottomLeft" activeCell="A7" sqref="A7"/>
      <pageMargins left="0.75" right="0.75" top="1" bottom="1" header="0.5" footer="0.5"/>
      <pageSetup scale="52" fitToHeight="2" orientation="landscape" horizontalDpi="4294967292" verticalDpi="4294967292" r:id="rId1"/>
    </customSheetView>
  </customSheetViews>
  <dataValidations count="2">
    <dataValidation type="list" allowBlank="1" showInputMessage="1" showErrorMessage="1" sqref="C7:C11" xr:uid="{00000000-0002-0000-0B00-000001000000}">
      <formula1>$J$17:$J$20</formula1>
    </dataValidation>
    <dataValidation type="list" allowBlank="1" showInputMessage="1" showErrorMessage="1" sqref="D7:E11" xr:uid="{DE087C0D-F525-5540-A733-AFB27F86D92E}">
      <formula1>$J$18:$J$20</formula1>
    </dataValidation>
  </dataValidations>
  <pageMargins left="0.75" right="0.75" top="1" bottom="1" header="0.5" footer="0.5"/>
  <pageSetup scale="52" fitToHeight="2" orientation="landscape" horizontalDpi="4294967292" verticalDpi="4294967292"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296"/>
  <sheetViews>
    <sheetView showZeros="0" topLeftCell="A132" zoomScale="61" zoomScaleNormal="130" zoomScalePageLayoutView="120" workbookViewId="0">
      <selection activeCell="I57" sqref="I57"/>
    </sheetView>
  </sheetViews>
  <sheetFormatPr defaultColWidth="11" defaultRowHeight="15.75"/>
  <cols>
    <col min="1" max="1" width="23.1875" style="308" customWidth="1"/>
    <col min="2" max="2" width="9.3125" style="191" customWidth="1"/>
    <col min="3" max="3" width="9.6875" style="191" customWidth="1"/>
    <col min="4" max="4" width="10.6875" style="45" customWidth="1"/>
    <col min="5" max="6" width="9.3125" style="191" customWidth="1"/>
    <col min="7" max="7" width="47.8125" style="1" customWidth="1"/>
    <col min="8" max="8" width="53.8125" style="2" customWidth="1"/>
    <col min="9" max="9" width="40.8125" style="2" customWidth="1"/>
    <col min="10" max="10" width="40.8125" style="191" customWidth="1"/>
    <col min="11" max="11" width="42.8125" customWidth="1"/>
    <col min="12" max="12" width="30.8125" style="177" customWidth="1"/>
    <col min="13" max="13" width="20" style="177" customWidth="1"/>
    <col min="14" max="16384" width="11" style="177"/>
  </cols>
  <sheetData>
    <row r="1" spans="1:11" s="138" customFormat="1" ht="22.5">
      <c r="A1" s="906" t="s">
        <v>338</v>
      </c>
      <c r="B1" s="907"/>
      <c r="C1" s="907"/>
      <c r="D1" s="907"/>
      <c r="E1" s="907"/>
      <c r="F1" s="907"/>
      <c r="G1" s="907"/>
      <c r="H1" s="908"/>
      <c r="J1" s="416"/>
    </row>
    <row r="2" spans="1:11" s="138" customFormat="1" ht="14.65" thickBot="1">
      <c r="A2" s="909" t="str">
        <f>Instructions!A5</f>
        <v>Version 4:  Revised 11 11 2022</v>
      </c>
      <c r="B2" s="910"/>
      <c r="C2" s="910"/>
      <c r="D2" s="910"/>
      <c r="E2" s="910"/>
      <c r="F2" s="910"/>
      <c r="G2" s="910"/>
      <c r="H2" s="911"/>
      <c r="J2" s="416"/>
    </row>
    <row r="3" spans="1:11" s="138" customFormat="1" ht="23.25">
      <c r="A3" s="143" t="s">
        <v>291</v>
      </c>
      <c r="B3" s="144"/>
      <c r="C3" s="144"/>
      <c r="D3" s="144"/>
      <c r="E3" s="144"/>
      <c r="F3" s="144"/>
      <c r="G3" s="277"/>
      <c r="H3" s="278"/>
      <c r="J3" s="416"/>
    </row>
    <row r="4" spans="1:11" ht="14.25">
      <c r="A4" s="955" t="s">
        <v>292</v>
      </c>
      <c r="B4" s="956"/>
      <c r="C4" s="956"/>
      <c r="D4" s="956"/>
      <c r="E4" s="956"/>
      <c r="F4" s="956"/>
      <c r="G4" s="956"/>
      <c r="H4" s="957"/>
      <c r="I4" s="279"/>
      <c r="J4" s="413"/>
      <c r="K4" s="177"/>
    </row>
    <row r="5" spans="1:11" ht="14.25">
      <c r="A5" s="331" t="s">
        <v>245</v>
      </c>
      <c r="B5" s="332"/>
      <c r="C5" s="917">
        <f>'Project Registration and Team'!B11</f>
        <v>0</v>
      </c>
      <c r="D5" s="918"/>
      <c r="E5" s="918"/>
      <c r="F5" s="918"/>
      <c r="G5" s="919"/>
      <c r="H5" s="280"/>
      <c r="I5" s="279"/>
      <c r="J5" s="413"/>
      <c r="K5" s="177"/>
    </row>
    <row r="6" spans="1:11" ht="14.25">
      <c r="A6" s="333" t="s">
        <v>246</v>
      </c>
      <c r="B6" s="334"/>
      <c r="C6" s="917">
        <f>'Project Registration and Team'!B12</f>
        <v>0</v>
      </c>
      <c r="D6" s="918"/>
      <c r="E6" s="918"/>
      <c r="F6" s="918"/>
      <c r="G6" s="919"/>
      <c r="H6" s="281"/>
      <c r="I6" s="279"/>
      <c r="J6" s="413"/>
      <c r="K6" s="177"/>
    </row>
    <row r="7" spans="1:11" ht="14.25">
      <c r="A7" s="333" t="s">
        <v>293</v>
      </c>
      <c r="B7" s="334"/>
      <c r="C7" s="958">
        <f>'Project Registration and Team'!B13</f>
        <v>0</v>
      </c>
      <c r="D7" s="958"/>
      <c r="E7" s="958"/>
      <c r="F7" s="335"/>
      <c r="G7" s="461" t="s">
        <v>294</v>
      </c>
      <c r="H7" s="708">
        <f>'Project Registration and Team'!E14</f>
        <v>0</v>
      </c>
      <c r="I7" s="279"/>
      <c r="J7" s="413"/>
      <c r="K7" s="177"/>
    </row>
    <row r="8" spans="1:11" ht="14.25">
      <c r="A8" s="333" t="s">
        <v>331</v>
      </c>
      <c r="B8" s="336"/>
      <c r="C8" s="953">
        <f>'Project Registration and Team'!B14</f>
        <v>0</v>
      </c>
      <c r="D8" s="953"/>
      <c r="E8" s="953"/>
      <c r="F8" s="335"/>
      <c r="G8" s="462" t="s">
        <v>405</v>
      </c>
      <c r="H8" s="709">
        <f>'Project Registration and Team'!E15</f>
        <v>0</v>
      </c>
      <c r="I8" s="279"/>
      <c r="J8" s="413"/>
      <c r="K8" s="177"/>
    </row>
    <row r="9" spans="1:11" ht="14.25">
      <c r="A9" s="333" t="s">
        <v>249</v>
      </c>
      <c r="B9" s="334"/>
      <c r="C9" s="953">
        <f>'Project Registration and Team'!B15</f>
        <v>0</v>
      </c>
      <c r="D9" s="953"/>
      <c r="E9" s="414"/>
      <c r="F9" s="335"/>
      <c r="G9" s="462" t="s">
        <v>325</v>
      </c>
      <c r="H9" s="709">
        <f>'Project Registration and Team'!E16</f>
        <v>0</v>
      </c>
      <c r="I9" s="279"/>
      <c r="J9" s="413"/>
      <c r="K9" s="177"/>
    </row>
    <row r="10" spans="1:11" ht="14.25">
      <c r="A10" s="333" t="s">
        <v>337</v>
      </c>
      <c r="B10" s="334"/>
      <c r="C10" s="954">
        <f>'Project Registration and Team'!B16</f>
        <v>0</v>
      </c>
      <c r="D10" s="954"/>
      <c r="E10" s="954"/>
      <c r="F10" s="337"/>
      <c r="G10" s="460" t="s">
        <v>251</v>
      </c>
      <c r="H10" s="710">
        <f>'Project Registration and Team'!E17</f>
        <v>0</v>
      </c>
      <c r="I10" s="279"/>
      <c r="J10" s="413"/>
      <c r="K10" s="177"/>
    </row>
    <row r="11" spans="1:11">
      <c r="A11" s="338" t="s">
        <v>296</v>
      </c>
      <c r="B11" s="334"/>
      <c r="C11" s="334"/>
      <c r="D11" s="339"/>
      <c r="E11" s="340"/>
      <c r="F11" s="340"/>
      <c r="G11" s="282"/>
      <c r="H11" s="283"/>
      <c r="I11" s="279"/>
      <c r="J11" s="413"/>
      <c r="K11" s="177"/>
    </row>
    <row r="12" spans="1:11">
      <c r="A12" s="333" t="s">
        <v>254</v>
      </c>
      <c r="B12" s="341">
        <f>'Project Registration and Team'!E20</f>
        <v>0</v>
      </c>
      <c r="C12" s="341"/>
      <c r="D12" s="342"/>
      <c r="E12" s="343"/>
      <c r="F12" s="343"/>
      <c r="G12" s="284"/>
      <c r="H12" s="285"/>
      <c r="I12" s="279"/>
      <c r="J12" s="413"/>
      <c r="K12" s="177"/>
    </row>
    <row r="13" spans="1:11">
      <c r="A13" s="333" t="s">
        <v>255</v>
      </c>
      <c r="B13" s="341">
        <f>'Project Registration and Team'!E21</f>
        <v>0</v>
      </c>
      <c r="C13" s="341"/>
      <c r="D13" s="342"/>
      <c r="E13" s="343"/>
      <c r="F13" s="343"/>
      <c r="G13" s="284"/>
      <c r="H13" s="285"/>
      <c r="I13" s="279"/>
      <c r="J13" s="413"/>
      <c r="K13" s="177"/>
    </row>
    <row r="14" spans="1:11">
      <c r="A14" s="333" t="s">
        <v>246</v>
      </c>
      <c r="B14" s="341">
        <f>'Project Registration and Team'!E22</f>
        <v>0</v>
      </c>
      <c r="C14" s="341"/>
      <c r="D14" s="342"/>
      <c r="E14" s="343"/>
      <c r="F14" s="343"/>
      <c r="G14" s="284"/>
      <c r="H14" s="285"/>
      <c r="I14" s="279"/>
      <c r="J14" s="413"/>
      <c r="K14" s="177"/>
    </row>
    <row r="15" spans="1:11">
      <c r="A15" s="333" t="s">
        <v>256</v>
      </c>
      <c r="B15" s="341">
        <f>'Project Registration and Team'!E23</f>
        <v>0</v>
      </c>
      <c r="C15" s="341"/>
      <c r="D15" s="342"/>
      <c r="E15" s="343"/>
      <c r="F15" s="343"/>
      <c r="G15" s="284"/>
      <c r="H15" s="285"/>
      <c r="I15" s="279"/>
      <c r="J15" s="413"/>
      <c r="K15" s="177"/>
    </row>
    <row r="16" spans="1:11">
      <c r="A16" s="333" t="s">
        <v>257</v>
      </c>
      <c r="B16" s="344">
        <f>'Project Registration and Team'!E24</f>
        <v>0</v>
      </c>
      <c r="C16" s="341"/>
      <c r="D16" s="342"/>
      <c r="E16" s="343"/>
      <c r="F16" s="343"/>
      <c r="G16" s="284"/>
      <c r="H16" s="285"/>
      <c r="I16" s="279"/>
      <c r="J16" s="413"/>
      <c r="K16" s="177"/>
    </row>
    <row r="17" spans="1:11">
      <c r="A17" s="333" t="s">
        <v>258</v>
      </c>
      <c r="B17" s="344">
        <f>'Project Registration and Team'!E25</f>
        <v>0</v>
      </c>
      <c r="C17" s="341"/>
      <c r="D17" s="342"/>
      <c r="E17" s="343"/>
      <c r="F17" s="343"/>
      <c r="G17" s="284"/>
      <c r="H17" s="285"/>
      <c r="I17" s="279"/>
      <c r="J17" s="413"/>
      <c r="K17" s="177"/>
    </row>
    <row r="18" spans="1:11">
      <c r="A18" s="333" t="s">
        <v>259</v>
      </c>
      <c r="B18" s="344">
        <f>'Project Registration and Team'!E26</f>
        <v>0</v>
      </c>
      <c r="C18" s="341"/>
      <c r="D18" s="342"/>
      <c r="E18" s="343"/>
      <c r="F18" s="343"/>
      <c r="G18" s="284"/>
      <c r="H18" s="285"/>
      <c r="I18" s="279"/>
      <c r="J18" s="413"/>
      <c r="K18" s="177"/>
    </row>
    <row r="19" spans="1:11" ht="14.25">
      <c r="A19" s="955" t="s">
        <v>295</v>
      </c>
      <c r="B19" s="956"/>
      <c r="C19" s="956"/>
      <c r="D19" s="956"/>
      <c r="E19" s="956"/>
      <c r="F19" s="956"/>
      <c r="G19" s="956"/>
      <c r="H19" s="286"/>
      <c r="I19" s="279"/>
      <c r="J19" s="413"/>
      <c r="K19" s="177"/>
    </row>
    <row r="20" spans="1:11" ht="14.25">
      <c r="A20" s="333" t="s">
        <v>254</v>
      </c>
      <c r="B20" s="941">
        <f>'Project Registration and Team'!B20</f>
        <v>0</v>
      </c>
      <c r="C20" s="941"/>
      <c r="D20" s="941"/>
      <c r="E20" s="941"/>
      <c r="F20" s="941"/>
      <c r="G20" s="941"/>
      <c r="H20" s="285"/>
      <c r="I20" s="279"/>
      <c r="J20" s="413"/>
      <c r="K20" s="177"/>
    </row>
    <row r="21" spans="1:11" ht="14.25">
      <c r="A21" s="333" t="s">
        <v>255</v>
      </c>
      <c r="B21" s="941">
        <f>'Project Registration and Team'!B21</f>
        <v>0</v>
      </c>
      <c r="C21" s="941"/>
      <c r="D21" s="941"/>
      <c r="E21" s="941"/>
      <c r="F21" s="941"/>
      <c r="G21" s="941"/>
      <c r="H21" s="285"/>
      <c r="I21" s="279"/>
      <c r="J21" s="413"/>
      <c r="K21" s="177"/>
    </row>
    <row r="22" spans="1:11" ht="14.25">
      <c r="A22" s="333" t="s">
        <v>246</v>
      </c>
      <c r="B22" s="941">
        <f>'Project Registration and Team'!B22</f>
        <v>0</v>
      </c>
      <c r="C22" s="941"/>
      <c r="D22" s="941"/>
      <c r="E22" s="941"/>
      <c r="F22" s="941"/>
      <c r="G22" s="941"/>
      <c r="H22" s="285"/>
      <c r="I22" s="279"/>
      <c r="J22" s="413"/>
      <c r="K22" s="177"/>
    </row>
    <row r="23" spans="1:11" ht="14.25">
      <c r="A23" s="333" t="s">
        <v>256</v>
      </c>
      <c r="B23" s="941">
        <f>'Project Registration and Team'!B23</f>
        <v>0</v>
      </c>
      <c r="C23" s="941"/>
      <c r="D23" s="941"/>
      <c r="E23" s="941"/>
      <c r="F23" s="941"/>
      <c r="G23" s="941"/>
      <c r="H23" s="285"/>
      <c r="I23" s="279"/>
      <c r="J23" s="413"/>
      <c r="K23" s="177"/>
    </row>
    <row r="24" spans="1:11" ht="14.25">
      <c r="A24" s="333" t="s">
        <v>257</v>
      </c>
      <c r="B24" s="941">
        <f>'Project Registration and Team'!B24</f>
        <v>0</v>
      </c>
      <c r="C24" s="941"/>
      <c r="D24" s="941"/>
      <c r="E24" s="941"/>
      <c r="F24" s="941"/>
      <c r="G24" s="941"/>
      <c r="H24" s="285"/>
      <c r="I24" s="279"/>
      <c r="J24" s="413"/>
      <c r="K24" s="177"/>
    </row>
    <row r="25" spans="1:11" ht="14.25">
      <c r="A25" s="333" t="s">
        <v>258</v>
      </c>
      <c r="B25" s="941">
        <f>'Project Registration and Team'!B25</f>
        <v>0</v>
      </c>
      <c r="C25" s="941"/>
      <c r="D25" s="941"/>
      <c r="E25" s="941"/>
      <c r="F25" s="941"/>
      <c r="G25" s="941"/>
      <c r="H25" s="285"/>
      <c r="I25" s="279"/>
      <c r="J25" s="413"/>
      <c r="K25" s="177"/>
    </row>
    <row r="26" spans="1:11" ht="14.25">
      <c r="A26" s="333" t="s">
        <v>259</v>
      </c>
      <c r="B26" s="941">
        <f>'Project Registration and Team'!B26</f>
        <v>0</v>
      </c>
      <c r="C26" s="941"/>
      <c r="D26" s="941"/>
      <c r="E26" s="941"/>
      <c r="F26" s="941"/>
      <c r="G26" s="941"/>
      <c r="H26" s="285"/>
      <c r="I26" s="279"/>
      <c r="J26" s="413"/>
      <c r="K26" s="177"/>
    </row>
    <row r="27" spans="1:11" ht="14.25">
      <c r="A27" s="345"/>
      <c r="H27" s="192"/>
      <c r="I27" s="279"/>
      <c r="J27" s="413"/>
      <c r="K27" s="177"/>
    </row>
    <row r="28" spans="1:11" ht="14.25">
      <c r="B28" s="346"/>
      <c r="C28" s="347" t="str">
        <f>'Final Application'!A28</f>
        <v>Total Fee Due:</v>
      </c>
      <c r="D28" s="942">
        <f>'Project Registration and Team'!E10</f>
        <v>5000</v>
      </c>
      <c r="E28" s="942"/>
      <c r="F28" s="943" t="s">
        <v>298</v>
      </c>
      <c r="G28" s="943"/>
      <c r="H28" s="944"/>
      <c r="I28" s="279"/>
      <c r="J28" s="413"/>
      <c r="K28" s="177"/>
    </row>
    <row r="29" spans="1:11">
      <c r="B29" s="346"/>
      <c r="C29" s="347" t="str">
        <f>'Final Application'!A29</f>
        <v>Deposit Paid:</v>
      </c>
      <c r="D29" s="945">
        <f>'Project Registration and Team'!E11</f>
        <v>0</v>
      </c>
      <c r="E29" s="946"/>
      <c r="F29" s="947" t="s">
        <v>698</v>
      </c>
      <c r="G29" s="948"/>
      <c r="H29" s="949"/>
      <c r="I29" s="279"/>
      <c r="J29" s="413"/>
      <c r="K29" s="177"/>
    </row>
    <row r="30" spans="1:11">
      <c r="B30" s="346"/>
      <c r="C30" s="347" t="str">
        <f>'Final Application'!A30</f>
        <v>Member Discounts:</v>
      </c>
      <c r="D30" s="945">
        <f>'Final Application'!C30:D30</f>
        <v>0</v>
      </c>
      <c r="E30" s="946"/>
      <c r="F30" s="950" t="s">
        <v>696</v>
      </c>
      <c r="G30" s="842"/>
      <c r="H30" s="951"/>
      <c r="I30" s="279"/>
      <c r="J30" s="413"/>
      <c r="K30" s="177"/>
    </row>
    <row r="31" spans="1:11" ht="16.149999999999999" thickBot="1">
      <c r="A31" s="348"/>
      <c r="B31" s="194"/>
      <c r="C31" s="347" t="str">
        <f>'Final Application'!A31</f>
        <v>Amount Due:</v>
      </c>
      <c r="D31" s="945">
        <f>D28-D29-D30</f>
        <v>5000</v>
      </c>
      <c r="E31" s="952"/>
      <c r="F31" s="943" t="s">
        <v>301</v>
      </c>
      <c r="G31" s="943"/>
      <c r="H31" s="944"/>
      <c r="I31" s="279"/>
      <c r="J31" s="413"/>
      <c r="K31" s="177"/>
    </row>
    <row r="32" spans="1:11" ht="18" thickBot="1">
      <c r="A32" s="145" t="s">
        <v>302</v>
      </c>
      <c r="B32" s="146"/>
      <c r="C32" s="146"/>
      <c r="D32" s="146"/>
      <c r="E32" s="146"/>
      <c r="F32" s="146"/>
      <c r="G32" s="287"/>
      <c r="H32" s="288"/>
      <c r="I32" s="279"/>
      <c r="J32" s="413"/>
      <c r="K32" s="177"/>
    </row>
    <row r="33" spans="1:11" ht="25.5">
      <c r="A33" s="892" t="s">
        <v>323</v>
      </c>
      <c r="B33" s="893"/>
      <c r="C33" s="893"/>
      <c r="D33" s="893"/>
      <c r="E33" s="893"/>
      <c r="F33" s="893"/>
      <c r="G33" s="778">
        <f>D59</f>
        <v>152</v>
      </c>
      <c r="H33" s="289" t="s">
        <v>303</v>
      </c>
      <c r="I33" s="279"/>
      <c r="J33" s="413"/>
      <c r="K33" s="177"/>
    </row>
    <row r="34" spans="1:11" ht="14.25">
      <c r="A34" s="139"/>
      <c r="B34" s="350"/>
      <c r="C34" s="350"/>
      <c r="D34" s="351" t="s">
        <v>304</v>
      </c>
      <c r="E34" s="351"/>
      <c r="F34" s="351"/>
      <c r="G34" s="290" t="s">
        <v>305</v>
      </c>
      <c r="H34" s="291" t="s">
        <v>306</v>
      </c>
      <c r="I34" s="279"/>
      <c r="J34" s="413"/>
      <c r="K34" s="177"/>
    </row>
    <row r="35" spans="1:11" ht="14.25">
      <c r="A35" s="139"/>
      <c r="B35" s="350"/>
      <c r="C35" s="350"/>
      <c r="D35" s="352" t="s">
        <v>307</v>
      </c>
      <c r="E35" s="353"/>
      <c r="F35" s="354"/>
      <c r="G35" s="292">
        <f>D63</f>
        <v>0</v>
      </c>
      <c r="H35" s="293" t="s">
        <v>314</v>
      </c>
      <c r="I35" s="279"/>
      <c r="J35" s="413"/>
      <c r="K35" s="177"/>
    </row>
    <row r="36" spans="1:11" ht="14.25">
      <c r="A36" s="139"/>
      <c r="B36" s="350"/>
      <c r="C36" s="350"/>
      <c r="D36" s="352" t="s">
        <v>308</v>
      </c>
      <c r="E36" s="353"/>
      <c r="F36" s="354"/>
      <c r="G36" s="292">
        <f>D81</f>
        <v>0</v>
      </c>
      <c r="H36" s="293" t="s">
        <v>402</v>
      </c>
      <c r="I36" s="279"/>
      <c r="J36" s="413"/>
      <c r="K36" s="177"/>
    </row>
    <row r="37" spans="1:11" ht="14.25">
      <c r="A37" s="139"/>
      <c r="B37" s="350"/>
      <c r="C37" s="350"/>
      <c r="D37" s="352" t="s">
        <v>309</v>
      </c>
      <c r="E37" s="353"/>
      <c r="F37" s="354"/>
      <c r="G37" s="292">
        <f>D123</f>
        <v>0</v>
      </c>
      <c r="H37" s="293" t="s">
        <v>311</v>
      </c>
      <c r="I37" s="279"/>
      <c r="J37" s="413"/>
      <c r="K37" s="177"/>
    </row>
    <row r="38" spans="1:11" ht="14.25">
      <c r="A38" s="139"/>
      <c r="B38" s="350"/>
      <c r="C38" s="350"/>
      <c r="D38" s="352" t="s">
        <v>310</v>
      </c>
      <c r="E38" s="353"/>
      <c r="F38" s="354"/>
      <c r="G38" s="292">
        <f>D155</f>
        <v>0</v>
      </c>
      <c r="H38" s="294" t="s">
        <v>314</v>
      </c>
      <c r="I38" s="279"/>
      <c r="J38" s="413"/>
      <c r="K38" s="177"/>
    </row>
    <row r="39" spans="1:11" ht="14.25">
      <c r="A39" s="139"/>
      <c r="B39" s="350"/>
      <c r="C39" s="350"/>
      <c r="D39" s="352" t="s">
        <v>312</v>
      </c>
      <c r="E39" s="353"/>
      <c r="F39" s="354"/>
      <c r="G39" s="292">
        <f>D194</f>
        <v>0</v>
      </c>
      <c r="H39" s="294" t="s">
        <v>311</v>
      </c>
      <c r="I39" s="279"/>
      <c r="J39" s="413"/>
      <c r="K39" s="177"/>
    </row>
    <row r="40" spans="1:11" ht="14.25">
      <c r="A40" s="139"/>
      <c r="B40" s="350"/>
      <c r="C40" s="350"/>
      <c r="D40" s="352" t="s">
        <v>313</v>
      </c>
      <c r="E40" s="353"/>
      <c r="F40" s="354"/>
      <c r="G40" s="292">
        <f>D253</f>
        <v>0</v>
      </c>
      <c r="H40" s="294" t="s">
        <v>314</v>
      </c>
      <c r="I40" s="279"/>
      <c r="J40" s="413"/>
      <c r="K40" s="177"/>
    </row>
    <row r="41" spans="1:11" ht="14.25">
      <c r="A41" s="139"/>
      <c r="B41" s="350"/>
      <c r="C41" s="350"/>
      <c r="D41" s="352" t="s">
        <v>315</v>
      </c>
      <c r="E41" s="353"/>
      <c r="F41" s="354"/>
      <c r="G41" s="292">
        <f>D273</f>
        <v>0</v>
      </c>
      <c r="H41" s="294" t="s">
        <v>349</v>
      </c>
      <c r="I41" s="279"/>
      <c r="J41" s="413"/>
      <c r="K41" s="177"/>
    </row>
    <row r="42" spans="1:11" ht="14.25">
      <c r="A42" s="139"/>
      <c r="B42" s="350"/>
      <c r="C42" s="350"/>
      <c r="D42" s="352"/>
      <c r="E42" s="353" t="s">
        <v>712</v>
      </c>
      <c r="F42" s="354"/>
      <c r="G42" s="292">
        <f>D289</f>
        <v>0</v>
      </c>
      <c r="H42" s="294"/>
      <c r="I42" s="279"/>
      <c r="J42" s="413"/>
      <c r="K42" s="177"/>
    </row>
    <row r="43" spans="1:11" ht="18">
      <c r="A43" s="333"/>
      <c r="B43" s="355"/>
      <c r="C43" s="355"/>
      <c r="D43" s="350"/>
      <c r="E43" s="350"/>
      <c r="F43" s="356" t="s">
        <v>316</v>
      </c>
      <c r="G43" s="683">
        <f>SUM(G35:G42)</f>
        <v>0</v>
      </c>
      <c r="H43" s="295"/>
      <c r="I43" s="279"/>
      <c r="J43" s="413"/>
      <c r="K43" s="177"/>
    </row>
    <row r="44" spans="1:11" ht="14.25">
      <c r="A44" s="333"/>
      <c r="B44" s="355"/>
      <c r="C44" s="355"/>
      <c r="D44" s="350"/>
      <c r="E44" s="350"/>
      <c r="F44" s="356" t="s">
        <v>317</v>
      </c>
      <c r="G44" s="296">
        <f>G33</f>
        <v>152</v>
      </c>
      <c r="H44" s="295"/>
      <c r="I44" s="279"/>
      <c r="J44" s="413"/>
      <c r="K44" s="177"/>
    </row>
    <row r="45" spans="1:11" ht="21">
      <c r="A45" s="333"/>
      <c r="B45" s="355"/>
      <c r="C45" s="355"/>
      <c r="D45" s="350"/>
      <c r="E45" s="350"/>
      <c r="F45" s="790" t="s">
        <v>892</v>
      </c>
      <c r="G45" s="789">
        <f>G43-G44+100</f>
        <v>-52</v>
      </c>
      <c r="H45" s="295"/>
      <c r="I45" s="279"/>
      <c r="J45" s="413"/>
      <c r="K45" s="177"/>
    </row>
    <row r="46" spans="1:11" s="193" customFormat="1" ht="23.25">
      <c r="A46" s="357"/>
      <c r="B46" s="358"/>
      <c r="C46" s="358"/>
      <c r="D46" s="359"/>
      <c r="E46" s="359"/>
      <c r="F46" s="360" t="s">
        <v>318</v>
      </c>
      <c r="G46" s="297" t="str">
        <f>IF(G43=0," ",IF(E54&lt;0,"Not Certifiable",(IF(E54&lt;=30,"Bronze",(IF(E54&lt;=61,"Silver",(IF(E54&lt;=91,"Gold",(IF(E54&gt;91,"Platinum",("""")))))))))))</f>
        <v xml:space="preserve"> </v>
      </c>
      <c r="H46" s="298"/>
      <c r="I46" s="299"/>
      <c r="J46" s="417"/>
    </row>
    <row r="47" spans="1:11" ht="14.25">
      <c r="A47" s="345"/>
      <c r="H47" s="192"/>
      <c r="I47" s="279"/>
      <c r="J47" s="413"/>
      <c r="K47" s="177"/>
    </row>
    <row r="48" spans="1:11" ht="21">
      <c r="A48" s="938" t="s">
        <v>319</v>
      </c>
      <c r="B48" s="939"/>
      <c r="C48" s="939"/>
      <c r="D48" s="939"/>
      <c r="E48" s="939"/>
      <c r="F48" s="939"/>
      <c r="G48" s="939"/>
      <c r="H48" s="940"/>
      <c r="I48" s="279"/>
      <c r="J48" s="413"/>
      <c r="K48" s="177"/>
    </row>
    <row r="49" spans="1:11" ht="14.25">
      <c r="A49" s="345"/>
      <c r="H49" s="192"/>
      <c r="I49" s="279"/>
      <c r="J49" s="413"/>
      <c r="K49" s="177"/>
    </row>
    <row r="50" spans="1:11" ht="14.25">
      <c r="A50" s="345"/>
      <c r="B50" s="361" t="s">
        <v>276</v>
      </c>
      <c r="C50" s="361"/>
      <c r="D50" s="362"/>
      <c r="E50" s="924" t="s">
        <v>287</v>
      </c>
      <c r="F50" s="924"/>
      <c r="G50" s="141" t="s">
        <v>277</v>
      </c>
      <c r="H50" s="142"/>
      <c r="I50" s="279"/>
      <c r="J50" s="413"/>
      <c r="K50" s="177"/>
    </row>
    <row r="51" spans="1:11" ht="14.25">
      <c r="A51" s="345"/>
      <c r="B51" s="363" t="s">
        <v>278</v>
      </c>
      <c r="C51" s="363"/>
      <c r="D51" s="363"/>
      <c r="E51" s="924" t="s">
        <v>288</v>
      </c>
      <c r="F51" s="924"/>
      <c r="G51" s="141" t="s">
        <v>277</v>
      </c>
      <c r="H51" s="142"/>
      <c r="I51" s="279"/>
      <c r="J51" s="413"/>
      <c r="K51" s="177"/>
    </row>
    <row r="52" spans="1:11" ht="14.25">
      <c r="A52" s="345"/>
      <c r="B52" s="364" t="s">
        <v>279</v>
      </c>
      <c r="C52" s="364"/>
      <c r="D52" s="364"/>
      <c r="E52" s="924" t="s">
        <v>289</v>
      </c>
      <c r="F52" s="924"/>
      <c r="G52" s="141" t="s">
        <v>277</v>
      </c>
      <c r="H52" s="142"/>
      <c r="I52" s="279"/>
      <c r="J52" s="413"/>
      <c r="K52" s="177"/>
    </row>
    <row r="53" spans="1:11" ht="14.25">
      <c r="A53" s="345"/>
      <c r="B53" s="365" t="s">
        <v>280</v>
      </c>
      <c r="C53" s="365"/>
      <c r="D53" s="365"/>
      <c r="E53" s="924" t="s">
        <v>290</v>
      </c>
      <c r="F53" s="924"/>
      <c r="G53" s="141" t="s">
        <v>277</v>
      </c>
      <c r="H53" s="142"/>
      <c r="I53" s="279"/>
      <c r="J53" s="413"/>
      <c r="K53" s="177"/>
    </row>
    <row r="54" spans="1:11" ht="14.65" thickBot="1">
      <c r="A54" s="348"/>
      <c r="B54" s="194"/>
      <c r="C54" s="194"/>
      <c r="D54" s="349"/>
      <c r="E54" s="366">
        <f>G43-G44</f>
        <v>-152</v>
      </c>
      <c r="F54" s="194"/>
      <c r="G54" s="195"/>
      <c r="H54" s="196"/>
      <c r="I54" s="279"/>
      <c r="J54" s="413"/>
      <c r="K54" s="177"/>
    </row>
    <row r="55" spans="1:11" ht="21">
      <c r="A55" s="367" t="s">
        <v>324</v>
      </c>
      <c r="B55" s="197"/>
      <c r="C55" s="197"/>
      <c r="D55" s="876" t="str">
        <f>IF('Project Registration and Team'!B11=0," ",'Project Registration and Team'!B11)</f>
        <v xml:space="preserve"> </v>
      </c>
      <c r="E55" s="876"/>
      <c r="F55" s="876"/>
      <c r="G55" s="876"/>
      <c r="H55" s="877"/>
      <c r="I55" s="279"/>
      <c r="J55" s="413"/>
      <c r="K55" s="177"/>
    </row>
    <row r="56" spans="1:11" s="175" customFormat="1" ht="21">
      <c r="A56" s="368" t="s">
        <v>321</v>
      </c>
      <c r="B56" s="198"/>
      <c r="C56" s="198"/>
      <c r="D56" s="198"/>
      <c r="E56" s="369"/>
      <c r="F56" s="198"/>
      <c r="G56" s="199"/>
      <c r="H56" s="201"/>
      <c r="I56" s="300"/>
      <c r="J56" s="418"/>
    </row>
    <row r="57" spans="1:11" s="175" customFormat="1" ht="42.75">
      <c r="A57" s="370"/>
      <c r="B57" s="223" t="s">
        <v>239</v>
      </c>
      <c r="C57" s="224" t="s">
        <v>334</v>
      </c>
      <c r="D57" s="223" t="s">
        <v>710</v>
      </c>
      <c r="E57" s="223" t="s">
        <v>348</v>
      </c>
      <c r="F57" s="223" t="s">
        <v>240</v>
      </c>
      <c r="G57" s="199"/>
      <c r="H57" s="201"/>
      <c r="I57" s="300"/>
      <c r="J57" s="418"/>
    </row>
    <row r="58" spans="1:11" s="175" customFormat="1" ht="21">
      <c r="A58" s="370"/>
      <c r="B58" s="176">
        <f>B63+B81+B123+B155+B194+B253+B273</f>
        <v>453</v>
      </c>
      <c r="C58" s="371">
        <f>C63+C81+C123+C155+C194+C253+C273</f>
        <v>0</v>
      </c>
      <c r="D58" s="176">
        <f>D63+D81+D123+D155+D194+D253+D273</f>
        <v>0</v>
      </c>
      <c r="E58" s="176">
        <f>E63+E81+E123+E155+E194+E253+E273</f>
        <v>0</v>
      </c>
      <c r="F58" s="176">
        <f>F63+F81+F123+F155+F194+F253+F273</f>
        <v>0</v>
      </c>
      <c r="G58" s="200"/>
      <c r="H58" s="202"/>
      <c r="I58" s="300"/>
      <c r="J58" s="418"/>
    </row>
    <row r="59" spans="1:11" s="175" customFormat="1" ht="21">
      <c r="A59" s="370"/>
      <c r="B59" s="203"/>
      <c r="C59" s="203"/>
      <c r="D59" s="776">
        <f>100+H63+H81+H123+H155+H194+H253+H273</f>
        <v>152</v>
      </c>
      <c r="E59" s="373" t="s">
        <v>322</v>
      </c>
      <c r="F59" s="374"/>
      <c r="G59" s="204"/>
      <c r="H59" s="201"/>
      <c r="I59" s="300"/>
      <c r="J59" s="418"/>
    </row>
    <row r="60" spans="1:11" s="175" customFormat="1" ht="21.4" thickBot="1">
      <c r="A60" s="375"/>
      <c r="B60" s="205"/>
      <c r="C60" s="205"/>
      <c r="D60" s="376"/>
      <c r="E60" s="376"/>
      <c r="F60" s="376"/>
      <c r="G60" s="206"/>
      <c r="H60" s="207"/>
      <c r="I60" s="300"/>
      <c r="J60" s="418"/>
    </row>
    <row r="61" spans="1:11" customFormat="1" ht="21.4" thickBot="1">
      <c r="A61" s="118" t="s">
        <v>341</v>
      </c>
      <c r="B61" s="64"/>
      <c r="C61" s="64"/>
      <c r="D61" s="64"/>
      <c r="E61" s="64"/>
      <c r="F61" s="64"/>
      <c r="G61" s="301"/>
      <c r="H61" s="301"/>
      <c r="I61" s="301"/>
      <c r="J61" s="419"/>
      <c r="K61" s="419"/>
    </row>
    <row r="62" spans="1:11" ht="26.25">
      <c r="A62" s="226" t="s">
        <v>67</v>
      </c>
      <c r="B62" s="80" t="s">
        <v>221</v>
      </c>
      <c r="C62" s="217" t="s">
        <v>335</v>
      </c>
      <c r="D62" s="80" t="s">
        <v>711</v>
      </c>
      <c r="E62" s="80" t="s">
        <v>219</v>
      </c>
      <c r="F62" s="80" t="s">
        <v>220</v>
      </c>
      <c r="G62" s="302"/>
      <c r="H62" s="302"/>
      <c r="I62" s="302"/>
      <c r="J62" s="420"/>
      <c r="K62" s="420"/>
    </row>
    <row r="63" spans="1:11" ht="21">
      <c r="A63" s="227"/>
      <c r="B63" s="53">
        <f>SUM(B70:B78)</f>
        <v>42</v>
      </c>
      <c r="C63" s="215">
        <f>SUM(C70:C77)</f>
        <v>0</v>
      </c>
      <c r="D63" s="53">
        <f>SUM(D70:D77)</f>
        <v>0</v>
      </c>
      <c r="E63" s="53">
        <f>SUM(E70:E77)</f>
        <v>0</v>
      </c>
      <c r="F63" s="53">
        <f>SUM(F70:F77)</f>
        <v>0</v>
      </c>
      <c r="G63" s="303" t="s">
        <v>320</v>
      </c>
      <c r="H63" s="304">
        <f>IF(D63&lt;5,5-D63,0)</f>
        <v>5</v>
      </c>
      <c r="I63" s="305"/>
      <c r="J63" s="421"/>
      <c r="K63" s="796"/>
    </row>
    <row r="64" spans="1:11" s="44" customFormat="1">
      <c r="A64" s="309" t="s">
        <v>24</v>
      </c>
      <c r="B64" s="108"/>
      <c r="C64" s="108"/>
      <c r="D64" s="108"/>
      <c r="E64" s="108"/>
      <c r="F64" s="108"/>
      <c r="G64" s="310" t="s">
        <v>216</v>
      </c>
      <c r="H64" s="109" t="s">
        <v>217</v>
      </c>
      <c r="I64" s="110" t="s">
        <v>218</v>
      </c>
      <c r="J64" s="415" t="s">
        <v>228</v>
      </c>
      <c r="K64" s="415" t="s">
        <v>901</v>
      </c>
    </row>
    <row r="65" spans="1:12">
      <c r="A65" s="228" t="s">
        <v>57</v>
      </c>
      <c r="B65" s="933"/>
      <c r="C65" s="934"/>
      <c r="D65" s="934"/>
      <c r="E65" s="934"/>
      <c r="F65" s="934"/>
      <c r="G65" s="54"/>
      <c r="H65" s="54"/>
      <c r="I65" s="62"/>
      <c r="J65" s="453"/>
      <c r="K65" s="811"/>
    </row>
    <row r="66" spans="1:12" ht="85.5">
      <c r="A66" s="229" t="s">
        <v>61</v>
      </c>
      <c r="B66" s="219" t="s">
        <v>227</v>
      </c>
      <c r="C66" s="107"/>
      <c r="D66" s="211">
        <f>'Project Management'!C6</f>
        <v>0</v>
      </c>
      <c r="E66" s="107"/>
      <c r="F66" s="107"/>
      <c r="G66" s="4" t="str">
        <f>'Project Management'!F6</f>
        <v>Green Project Meeting/Charrette</v>
      </c>
      <c r="H66" s="4" t="str">
        <f>'Project Management'!G6</f>
        <v>Design Team, Owner and Project Team Decision Makers must participate in a Green Building Design Charrette conducted by an FGBC Designated Professional.  The team must review the FGBC High Rise Residential Building Standard Checklist and identify credit of interest for the project.  The training must be project specific; general green education courses do not comply.</v>
      </c>
      <c r="I66" s="4" t="str">
        <f>'Project Management'!H6</f>
        <v xml:space="preserve">Provide documentation of design charrette, virtual or in person, such as a copy of the meeting agenda, outline of notes, dated sign in sheet and or screen captures of the virtual attendees.  Provide a copy of the FGBC Checklist that resulted from the Charrette.  </v>
      </c>
      <c r="J66" s="797">
        <f>'Project Management'!I6</f>
        <v>0</v>
      </c>
      <c r="K66" s="811"/>
    </row>
    <row r="67" spans="1:12" ht="28.5">
      <c r="A67" s="229" t="s">
        <v>62</v>
      </c>
      <c r="B67" s="219" t="s">
        <v>227</v>
      </c>
      <c r="C67" s="107"/>
      <c r="D67" s="211">
        <f>'Project Management'!C7</f>
        <v>0</v>
      </c>
      <c r="E67" s="107"/>
      <c r="F67" s="107"/>
      <c r="G67" s="4" t="str">
        <f>'Project Management'!F7</f>
        <v>Green Designated Professional</v>
      </c>
      <c r="H67" s="4" t="str">
        <f>'Project Management'!G7</f>
        <v xml:space="preserve">The project team includes a certified FGBC Green Designated Professional.  </v>
      </c>
      <c r="I67" s="4" t="str">
        <f>'Project Management'!H7</f>
        <v xml:space="preserve">Copy of FGBC Green Designated Professional Certificate.  </v>
      </c>
      <c r="J67" s="797">
        <f>'Project Management'!I7</f>
        <v>0</v>
      </c>
      <c r="K67" s="812"/>
    </row>
    <row r="68" spans="1:12">
      <c r="A68" s="227" t="s">
        <v>67</v>
      </c>
      <c r="B68" s="932"/>
      <c r="C68" s="930"/>
      <c r="D68" s="930"/>
      <c r="E68" s="930"/>
      <c r="F68" s="930"/>
      <c r="H68" s="1"/>
      <c r="J68" s="453"/>
      <c r="K68" s="812"/>
    </row>
    <row r="69" spans="1:12" ht="14.25">
      <c r="A69" s="230" t="s">
        <v>63</v>
      </c>
      <c r="B69" s="88"/>
      <c r="C69" s="88"/>
      <c r="D69" s="88"/>
      <c r="E69" s="88"/>
      <c r="F69" s="88"/>
      <c r="G69" s="89" t="s">
        <v>66</v>
      </c>
      <c r="H69" s="90"/>
      <c r="I69" s="91"/>
      <c r="J69" s="404"/>
      <c r="K69" s="404"/>
    </row>
    <row r="70" spans="1:12" ht="85.5">
      <c r="A70" s="684" t="str">
        <f>'Project Management'!A10</f>
        <v>PM 1.01</v>
      </c>
      <c r="B70" s="47">
        <f>'Project Management'!B10</f>
        <v>2</v>
      </c>
      <c r="C70" s="47"/>
      <c r="D70" s="178">
        <f>'Project Management'!C10</f>
        <v>0</v>
      </c>
      <c r="E70" s="178">
        <f>'Project Management'!D10</f>
        <v>0</v>
      </c>
      <c r="F70" s="178">
        <f>'Project Management'!E10</f>
        <v>0</v>
      </c>
      <c r="G70" s="4" t="str">
        <f>'Project Management'!F10</f>
        <v>Comprehensive Design Charrette/Design Team Training</v>
      </c>
      <c r="H70" s="4" t="str">
        <f>'Project Management'!G10</f>
        <v xml:space="preserve">Prior to 50% Construction Documents (CD's) the Design Team, Owner and Project Team Decision Makers must participate in a green project training.  This training must be specific to the FGBC Green High Rise Standard and may be offered by the FGBC or the FGBC Designated Professional for the project.   Attendees must include a participant from all disciplines currently under contract for the project. </v>
      </c>
      <c r="I70" s="4" t="str">
        <f>'Project Management'!H10</f>
        <v xml:space="preserve">Provide training content documentation, means of training and a dated sign-in sheet.   </v>
      </c>
      <c r="J70" s="797">
        <f>'Project Management'!I10</f>
        <v>0</v>
      </c>
      <c r="K70" s="812"/>
    </row>
    <row r="71" spans="1:12" ht="114">
      <c r="A71" s="684" t="str">
        <f>'Project Management'!A11</f>
        <v>PM 1.02</v>
      </c>
      <c r="B71" s="47">
        <f>'Project Management'!B11</f>
        <v>2</v>
      </c>
      <c r="C71" s="47"/>
      <c r="D71" s="178">
        <f>'Project Management'!C11</f>
        <v>0</v>
      </c>
      <c r="E71" s="178">
        <f>'Project Management'!D11</f>
        <v>0</v>
      </c>
      <c r="F71" s="178">
        <f>'Project Management'!E11</f>
        <v>0</v>
      </c>
      <c r="G71" s="4" t="str">
        <f>'Project Management'!F11</f>
        <v>Construction Team Training</v>
      </c>
      <c r="H71" s="4" t="str">
        <f>'Project Management'!G11</f>
        <v xml:space="preserve">Design Team, Owner and Project Team Decision Makers, General Contractor and subcontractors currently under contract participate in an FGBC High Rise Training that addresses the overall certification standard and focuses on the credits targeted by the high rise project.  Subcontractors associated with the following activities must be trained prior to commencing work on the site:  General Contracting, MEP, HVAC, irrigation, and interior finishes.  Multiple trainings may be required to properly educate the construction team.  </v>
      </c>
      <c r="I71" s="4" t="str">
        <f>'Project Management'!H11</f>
        <v xml:space="preserve">Provide training content documentation, means of training and a dated sign-in sheet.   </v>
      </c>
      <c r="J71" s="797">
        <f>'Project Management'!I11</f>
        <v>0</v>
      </c>
      <c r="K71" s="812"/>
    </row>
    <row r="72" spans="1:12" ht="114">
      <c r="A72" s="684" t="str">
        <f>'Project Management'!A12</f>
        <v>PM 1.03</v>
      </c>
      <c r="B72" s="47">
        <f>'Project Management'!B12</f>
        <v>1</v>
      </c>
      <c r="C72" s="47"/>
      <c r="D72" s="178">
        <f>'Project Management'!C12</f>
        <v>0</v>
      </c>
      <c r="E72" s="178">
        <f>'Project Management'!D12</f>
        <v>0</v>
      </c>
      <c r="F72" s="178">
        <f>'Project Management'!E12</f>
        <v>0</v>
      </c>
      <c r="G72" s="4" t="str">
        <f>'Project Management'!F12</f>
        <v>Staff Training</v>
      </c>
      <c r="H72" s="4" t="str">
        <f>'Project Management'!G12</f>
        <v xml:space="preserve">Operational staff, including facility manager, leasing agent, sales staff, or any individual that works over 20 hours a week in a capacity managing or maintaining the building must attend a green training.  This training must be specific to the FGBC Green High Rise Standard and may be offered by the FGBC or the FGBC Designated Professional for the project.  Training must include an explanation of the certification, criteria pursued/achieved, and information regarding green operation and maintenance of the building.  </v>
      </c>
      <c r="I72" s="4" t="str">
        <f>'Project Management'!H12</f>
        <v>Provide training content documentation, means of training and a dated sign-in sheet.   If training is recorded for use by future staff provide link to training video.</v>
      </c>
      <c r="J72" s="797">
        <f>'Project Management'!I12</f>
        <v>0</v>
      </c>
      <c r="K72" s="812"/>
    </row>
    <row r="73" spans="1:12" ht="114">
      <c r="A73" s="684" t="str">
        <f>'Project Management'!A13</f>
        <v>PM 1.04</v>
      </c>
      <c r="B73" s="47">
        <f>'Project Management'!B13</f>
        <v>1</v>
      </c>
      <c r="C73" s="47"/>
      <c r="D73" s="178">
        <f>'Project Management'!C13</f>
        <v>0</v>
      </c>
      <c r="E73" s="178">
        <f>'Project Management'!D13</f>
        <v>0</v>
      </c>
      <c r="F73" s="178">
        <f>'Project Management'!E13</f>
        <v>0</v>
      </c>
      <c r="G73" s="4" t="str">
        <f>'Project Management'!F13</f>
        <v>Homeowner Training</v>
      </c>
      <c r="H73" s="4" t="str">
        <f>'Project Management'!G13</f>
        <v xml:space="preserve">Provide homeowners with “green maintenance” training that is a combination of office instructions or home walk-through with hands-on training.  This training must be specific to the FGBC Green High Rise Standard credits achieved for the project and given by the projected FGBC Designated Professional.  The Designated Professional may provide additional training to the Staff that includes a walk through so that the homeowner training can be handled by the full time building staff.  </v>
      </c>
      <c r="I73" s="4" t="str">
        <f>'Project Management'!H13</f>
        <v>Provide a copy of the training outline and bio of the approved trainers.   If training is recorded for use by future staff provide link to training video.</v>
      </c>
      <c r="J73" s="797">
        <f>'Project Management'!I13</f>
        <v>0</v>
      </c>
      <c r="K73" s="812"/>
    </row>
    <row r="74" spans="1:12" ht="71.25">
      <c r="A74" s="684" t="str">
        <f>'Project Management'!A14</f>
        <v>PM 1.05</v>
      </c>
      <c r="B74" s="47">
        <f>'Project Management'!B14</f>
        <v>1</v>
      </c>
      <c r="C74" s="47"/>
      <c r="D74" s="178">
        <f>'Project Management'!C14</f>
        <v>0</v>
      </c>
      <c r="E74" s="178">
        <f>'Project Management'!D14</f>
        <v>0</v>
      </c>
      <c r="F74" s="178">
        <f>'Project Management'!E14</f>
        <v>0</v>
      </c>
      <c r="G74" s="4" t="str">
        <f>'Project Management'!F14</f>
        <v>Green Website</v>
      </c>
      <c r="H74" s="4" t="str">
        <f>'Project Management'!G14</f>
        <v>Provide information on the project website regarding the FGBC green certification of the project, a link to the project score sheet, information on green operation and maintenance for homeowners, and helpful links for homeowners regarding FGBC, energy efficiency, water efficiency, and healthy homes.</v>
      </c>
      <c r="I74" s="4" t="str">
        <f>'Project Management'!H14</f>
        <v>Provide the web address and copies of the content.</v>
      </c>
      <c r="J74" s="797">
        <f>'Project Management'!I14</f>
        <v>0</v>
      </c>
      <c r="K74" s="812"/>
    </row>
    <row r="75" spans="1:12" ht="71.25">
      <c r="A75" s="685" t="s">
        <v>64</v>
      </c>
      <c r="B75" s="47">
        <f>'Project Management'!B15</f>
        <v>5</v>
      </c>
      <c r="C75" s="47"/>
      <c r="D75" s="178">
        <f>'Project Management'!C15</f>
        <v>0</v>
      </c>
      <c r="E75" s="178">
        <f>'Project Management'!D15</f>
        <v>0</v>
      </c>
      <c r="F75" s="178">
        <f>'Project Management'!E15</f>
        <v>0</v>
      </c>
      <c r="G75" s="4" t="str">
        <f>'Project Management'!F15</f>
        <v>Building Information Modeling
1 point for Architect
3 points for Architect, Structural and MEP
5 points for Architect, MEP, Contractor, Mechanical, Electrical, Plumbing, and Fire Subs</v>
      </c>
      <c r="H75" s="4" t="str">
        <f>'Project Management'!G15</f>
        <v xml:space="preserve">Design team and construction teams use BIM process to optimize the efficiencies related to design, estimating, materials ordering, and construction. </v>
      </c>
      <c r="I75" s="4" t="str">
        <f>'Project Management'!H15</f>
        <v xml:space="preserve">Provide a minimum of 6 examples of 3D renderings and conflict reports, Meeting minutes discussing conflict resolution may be submitted in lieu of conflict reports.  </v>
      </c>
      <c r="J75" s="797">
        <f>'Project Management'!I15</f>
        <v>0</v>
      </c>
      <c r="K75" s="812"/>
    </row>
    <row r="76" spans="1:12" ht="114">
      <c r="A76" s="686" t="s">
        <v>65</v>
      </c>
      <c r="B76" s="47">
        <f>'Project Management'!B16</f>
        <v>5</v>
      </c>
      <c r="C76" s="48"/>
      <c r="D76" s="178">
        <f>'Project Management'!C16</f>
        <v>0</v>
      </c>
      <c r="E76" s="178">
        <f>'Project Management'!D16</f>
        <v>0</v>
      </c>
      <c r="F76" s="178">
        <f>'Project Management'!E16</f>
        <v>0</v>
      </c>
      <c r="G76" s="4" t="str">
        <f>'Project Management'!F16</f>
        <v>Cost-Benefit Analysis</v>
      </c>
      <c r="H76" s="4" t="str">
        <f>'Project Management'!G16</f>
        <v>FGBC Designated Professional in coordination with the General Contractor and Owner shall document the cost impact of the energy and water credits.  Earn 1 point for each energy or water credit Cost-Benefit Analysis.  Analysis shall include a minimum of two building alternatives considered to achieve the credit, the cost associated with each alternative and calculated annual kWh, gallons of water, and cost savings.</v>
      </c>
      <c r="I76" s="4" t="str">
        <f>'Project Management'!H16</f>
        <v>The project must submit a copy of the FGBC Checklist identifying the credit(s) analysis.  Include assumptions regarding interest rates, life cycle of the materials, and any other assumptions made for the analysis. A short narrative must accompany each credit explaining the options reviewed, environmental benefits, and reasoning for final selection for inclusion in the project.</v>
      </c>
      <c r="J76" s="797">
        <f>'Project Management'!I16</f>
        <v>0</v>
      </c>
      <c r="K76" s="812"/>
    </row>
    <row r="77" spans="1:12" ht="57">
      <c r="A77" s="687" t="s">
        <v>211</v>
      </c>
      <c r="B77" s="47">
        <f>'Project Management'!B17</f>
        <v>20</v>
      </c>
      <c r="C77" s="48"/>
      <c r="D77" s="178">
        <f>'Project Management'!C17</f>
        <v>0</v>
      </c>
      <c r="E77" s="178">
        <f>'Project Management'!D17</f>
        <v>0</v>
      </c>
      <c r="F77" s="178">
        <f>'Project Management'!E17</f>
        <v>0</v>
      </c>
      <c r="G77" s="4" t="str">
        <f>'Project Management'!F17</f>
        <v>Small Unit Credit 
10 Points for weighted average &lt; 1500 SF
15 Points for weighted average &lt; 1200 SF
20 Points for weighted average &lt; 900 SF</v>
      </c>
      <c r="H77" s="4" t="str">
        <f>'Project Management'!G17</f>
        <v xml:space="preserve">Design and construct small units.  Points are awarded based on the weighted average unit size for the project.  </v>
      </c>
      <c r="I77" s="4" t="str">
        <f>'Project Management'!H17</f>
        <v xml:space="preserve">Architectural drawings showing floorplans and units, a list of the types of units, square footage of the units, and a weighted average calculation.  </v>
      </c>
      <c r="J77" s="797">
        <f>'Project Management'!I17</f>
        <v>0</v>
      </c>
      <c r="K77" s="812"/>
      <c r="L77" s="717"/>
    </row>
    <row r="78" spans="1:12" ht="71.25">
      <c r="A78" s="687" t="s">
        <v>782</v>
      </c>
      <c r="B78" s="47">
        <f>'Project Management'!B18</f>
        <v>5</v>
      </c>
      <c r="C78" s="48"/>
      <c r="D78" s="178">
        <f>'Project Management'!C18</f>
        <v>0</v>
      </c>
      <c r="E78" s="178">
        <f>'Project Management'!D18</f>
        <v>0</v>
      </c>
      <c r="F78" s="178">
        <f>'Project Management'!E18</f>
        <v>0</v>
      </c>
      <c r="G78" s="4" t="str">
        <f>'Project Management'!F18</f>
        <v>Affordable Housing
2 points:  Allocate 5% of the total units in the project to 80% AMI
3 Points:  Allocate 5% of the total units in the project to 60% AMI</v>
      </c>
      <c r="H78" s="4" t="str">
        <f>'Project Management'!G18</f>
        <v xml:space="preserve">Set aside a minimum of 5% of the units for 80% and or 60% AMI affordable housing.  </v>
      </c>
      <c r="I78" s="4" t="str">
        <f>'Project Management'!H18</f>
        <v xml:space="preserve">Submit documentation of the number of total units and number of affordable units provided.  Submit AMI calculations and documentation of unit set asides.  </v>
      </c>
      <c r="J78" s="797">
        <f>'Project Management'!I18</f>
        <v>0</v>
      </c>
      <c r="K78" s="812"/>
      <c r="L78" s="717"/>
    </row>
    <row r="79" spans="1:12" customFormat="1" ht="21.4" thickBot="1">
      <c r="A79" s="180" t="s">
        <v>342</v>
      </c>
      <c r="B79" s="44"/>
      <c r="C79" s="44"/>
      <c r="D79" s="44"/>
      <c r="E79" s="44"/>
      <c r="F79" s="44"/>
      <c r="G79" s="305"/>
      <c r="H79" s="305"/>
      <c r="I79" s="305"/>
      <c r="J79" s="453"/>
      <c r="K79" s="811"/>
    </row>
    <row r="80" spans="1:12" ht="26.25">
      <c r="A80" s="226" t="s">
        <v>67</v>
      </c>
      <c r="B80" s="80" t="s">
        <v>221</v>
      </c>
      <c r="C80" s="217" t="s">
        <v>335</v>
      </c>
      <c r="D80" s="80" t="s">
        <v>711</v>
      </c>
      <c r="E80" s="80" t="s">
        <v>219</v>
      </c>
      <c r="F80" s="80" t="s">
        <v>220</v>
      </c>
      <c r="G80" s="302"/>
      <c r="H80" s="302"/>
      <c r="I80" s="302"/>
      <c r="J80" s="798"/>
      <c r="K80" s="798"/>
    </row>
    <row r="81" spans="1:11" ht="21">
      <c r="A81" s="227"/>
      <c r="B81" s="53">
        <v>133</v>
      </c>
      <c r="C81" s="215">
        <f>IF(SUM(C90:C120)&gt;75,75,SUM(C90:C120))</f>
        <v>0</v>
      </c>
      <c r="D81" s="53">
        <f>IF(SUM(D90:D120)&gt;75,75,SUM(D90:D120))</f>
        <v>0</v>
      </c>
      <c r="E81" s="53">
        <f>SUM(E90:E120)</f>
        <v>0</v>
      </c>
      <c r="F81" s="53">
        <f>SUM(F90:F120)</f>
        <v>0</v>
      </c>
      <c r="G81" s="303" t="s">
        <v>320</v>
      </c>
      <c r="H81" s="304">
        <f>IF(D81&lt;15,15-D81,0)</f>
        <v>15</v>
      </c>
      <c r="I81" s="305"/>
      <c r="J81" s="453"/>
      <c r="K81" s="812"/>
    </row>
    <row r="82" spans="1:11" customFormat="1">
      <c r="A82" s="113" t="s">
        <v>23</v>
      </c>
      <c r="B82" s="114"/>
      <c r="C82" s="114"/>
      <c r="D82" s="114"/>
      <c r="E82" s="114"/>
      <c r="F82" s="109"/>
      <c r="G82" s="109" t="s">
        <v>216</v>
      </c>
      <c r="H82" s="110" t="s">
        <v>217</v>
      </c>
      <c r="I82" s="711" t="s">
        <v>218</v>
      </c>
      <c r="J82" s="799" t="s">
        <v>228</v>
      </c>
      <c r="K82" s="415" t="s">
        <v>901</v>
      </c>
    </row>
    <row r="83" spans="1:11">
      <c r="A83" s="228" t="s">
        <v>57</v>
      </c>
      <c r="B83" s="73"/>
      <c r="C83" s="73"/>
      <c r="D83" s="73"/>
      <c r="E83" s="73"/>
      <c r="F83" s="73"/>
      <c r="H83" s="1"/>
      <c r="J83" s="453"/>
      <c r="K83" s="812"/>
    </row>
    <row r="84" spans="1:11" ht="57">
      <c r="A84" s="229" t="str">
        <f>Energy!A6</f>
        <v>E P1</v>
      </c>
      <c r="B84" s="220" t="s">
        <v>227</v>
      </c>
      <c r="C84" s="58"/>
      <c r="D84" s="212">
        <f>Energy!C6</f>
        <v>0</v>
      </c>
      <c r="E84" s="58"/>
      <c r="F84" s="58"/>
      <c r="G84" s="4" t="str">
        <f>Energy!F6</f>
        <v>OPR</v>
      </c>
      <c r="H84" s="4" t="str">
        <f>Energy!G6</f>
        <v xml:space="preserve">Owner designated representative must develop a list of owner project requirements related to each of the categories of the high-rise standard.  The OPR should indicate minimum goals for each category and any specific credits the Owner wishes to target.   </v>
      </c>
      <c r="I84" s="4" t="str">
        <f>Energy!H6</f>
        <v xml:space="preserve">Submit a narrative explaining the OPR for the project clearly indicating the minimum project goals for each of the FGBC categories.  </v>
      </c>
      <c r="J84" s="797">
        <f>Energy!I6</f>
        <v>0</v>
      </c>
      <c r="K84" s="812"/>
    </row>
    <row r="85" spans="1:11" ht="85.5">
      <c r="A85" s="229" t="str">
        <f>Energy!A7</f>
        <v>E P2</v>
      </c>
      <c r="B85" s="220" t="s">
        <v>227</v>
      </c>
      <c r="C85" s="58"/>
      <c r="D85" s="212">
        <f>Energy!C7</f>
        <v>0</v>
      </c>
      <c r="E85" s="58"/>
      <c r="F85" s="58"/>
      <c r="G85" s="4" t="str">
        <f>Energy!F7</f>
        <v>BOD</v>
      </c>
      <c r="H85" s="4" t="str">
        <f>Energy!G7</f>
        <v>Design team representatives develop and document how the design will achieve the Owner Project Requirements.   The Basis of Design should include specifically how the performance desires of the Owner will be achieved by the proposed design.</v>
      </c>
      <c r="I85" s="4" t="str">
        <f>Energy!H7</f>
        <v>The design team must submit a narrative that explains how the design decisions support the Owner project requirements.  The BOD must include a description from the design team as to how each of the FGBC category specific owner goals will be achieved.</v>
      </c>
      <c r="J85" s="797">
        <f>Energy!I7</f>
        <v>0</v>
      </c>
      <c r="K85" s="812"/>
    </row>
    <row r="86" spans="1:11" ht="213.75">
      <c r="A86" s="229" t="str">
        <f>Energy!A8</f>
        <v>E P3</v>
      </c>
      <c r="B86" s="220" t="s">
        <v>227</v>
      </c>
      <c r="C86" s="58"/>
      <c r="D86" s="212">
        <f>Energy!C8</f>
        <v>0</v>
      </c>
      <c r="E86" s="58"/>
      <c r="F86" s="58"/>
      <c r="G86" s="4" t="str">
        <f>Energy!F8</f>
        <v>Testing and Balancing</v>
      </c>
      <c r="H86" s="4" t="str">
        <f>Energy!G8</f>
        <v>Mechanical Electrical Plumbing (MEP) Engineering Firm, Commissioning Agent or Independent inspector representing the owner works with the Architect or design team leader to verify field installed equipment meet OPR, BOD and is installed and operating correctly. Testing and verification must include at a minimum, Heating, Ventilation, Air Conditioning and Refrigeration (HVAC&amp;R) systems &amp; controls, lighting systems and controls, renewable energy systems, hot water system, and energy and water measurement devices as determined by the project engineer of record. Testing and verification shall be performed by a licensed engineer or a professional certified by the National Environmental Balancing Bureau (NEBB), the Associated Air Balance Council (AABC), or other nationally accredited organization.  For residential units, perform a comfort balance on a minimum of 1 of each unit type to verify that the CFM is consistent with the Manual D's</v>
      </c>
      <c r="I86" s="4" t="str">
        <f>Energy!H8</f>
        <v>Copy of the testing and balancing report and the comfort balance documentation.</v>
      </c>
      <c r="J86" s="797">
        <f>Energy!I8</f>
        <v>0</v>
      </c>
      <c r="K86" s="812"/>
    </row>
    <row r="87" spans="1:11" ht="71.25">
      <c r="A87" s="229" t="str">
        <f>Energy!A9</f>
        <v>E P4</v>
      </c>
      <c r="B87" s="220" t="s">
        <v>227</v>
      </c>
      <c r="C87" s="58"/>
      <c r="D87" s="212">
        <f>Energy!C9</f>
        <v>0</v>
      </c>
      <c r="E87" s="58"/>
      <c r="F87" s="58"/>
      <c r="G87" s="4" t="str">
        <f>Energy!F9</f>
        <v>CFC Reduction in HVAC Equipment</v>
      </c>
      <c r="H87" s="4" t="str">
        <f>Energy!G9</f>
        <v>Requires that all building HVAC&amp;R systems be free of CFC's and Halons</v>
      </c>
      <c r="I87" s="4" t="str">
        <f>Energy!H9</f>
        <v xml:space="preserve">Provide the mechanical equipment schedule and signed approved submittals or a stamped letter from the Mechanical Engineer declaring that the building’s new HVAC&amp;R systems do not use CFC-based refrigerants.  </v>
      </c>
      <c r="J87" s="797">
        <f>Energy!I9</f>
        <v>0</v>
      </c>
      <c r="K87" s="812"/>
    </row>
    <row r="88" spans="1:11">
      <c r="A88" s="229" t="str">
        <f>Energy!A10</f>
        <v>CREDITS</v>
      </c>
      <c r="B88" s="929"/>
      <c r="C88" s="930"/>
      <c r="D88" s="930"/>
      <c r="E88" s="930"/>
      <c r="F88" s="931"/>
      <c r="G88" s="4">
        <f>Energy!F10</f>
        <v>0</v>
      </c>
      <c r="H88" s="4">
        <f>Energy!G10</f>
        <v>0</v>
      </c>
      <c r="I88" s="4">
        <f>Energy!H10</f>
        <v>0</v>
      </c>
      <c r="J88" s="453"/>
      <c r="K88" s="812"/>
    </row>
    <row r="89" spans="1:11" ht="14.25">
      <c r="A89" s="230" t="str">
        <f>Energy!A11</f>
        <v>E 1</v>
      </c>
      <c r="B89" s="88"/>
      <c r="C89" s="88"/>
      <c r="D89" s="88"/>
      <c r="E89" s="88"/>
      <c r="F89" s="88"/>
      <c r="G89" s="378" t="str">
        <f>Energy!F11</f>
        <v>Performance Improvement</v>
      </c>
      <c r="H89" s="378">
        <f>Energy!G11</f>
        <v>0</v>
      </c>
      <c r="I89" s="378">
        <f>Energy!H11</f>
        <v>0</v>
      </c>
      <c r="J89" s="800">
        <f>Energy!I11</f>
        <v>0</v>
      </c>
      <c r="K89" s="800">
        <f>Energy!J11</f>
        <v>0</v>
      </c>
    </row>
    <row r="90" spans="1:11" ht="114">
      <c r="A90" s="229" t="str">
        <f>Energy!A12</f>
        <v>E 1.01</v>
      </c>
      <c r="B90" s="48">
        <v>60</v>
      </c>
      <c r="C90" s="48"/>
      <c r="D90" s="181">
        <f>Energy!C12</f>
        <v>0</v>
      </c>
      <c r="E90" s="181">
        <f>Energy!D12</f>
        <v>0</v>
      </c>
      <c r="F90" s="181">
        <f>Energy!E12</f>
        <v>0</v>
      </c>
      <c r="G90" s="678" t="str">
        <f>Energy!F12</f>
        <v>Energy Performance improvement 
2 point for each percent lower than code</v>
      </c>
      <c r="H90" s="10" t="str">
        <f>Energy!G12</f>
        <v>The designed building will receive credit for energy performance that is more efficient than the current Florida Energy Code.  Refer to the Florida Energy Code Calculations and their provided summary comparing the baseline and design buildings.</v>
      </c>
      <c r="I90" s="10" t="str">
        <f>Energy!H12</f>
        <v xml:space="preserve">A copy of the Florida Energy Code calculations and input summary.  Note the following inputs into the Energy Code calculations will be verified with the field installed design/equipment.  The lighting, wall construct and insulation, window solar heat gain coefficient and u-factors, roof construct and insulation, system types and efficiencies, water heaters and exterior lighting.   </v>
      </c>
      <c r="J90" s="797">
        <f>Energy!I12</f>
        <v>0</v>
      </c>
      <c r="K90" s="812"/>
    </row>
    <row r="91" spans="1:11" ht="57">
      <c r="A91" s="229" t="str">
        <f>Energy!A13</f>
        <v>E 1.02</v>
      </c>
      <c r="B91" s="47">
        <v>1</v>
      </c>
      <c r="C91" s="47"/>
      <c r="D91" s="181">
        <f>Energy!C13</f>
        <v>0</v>
      </c>
      <c r="E91" s="181">
        <f>Energy!D13</f>
        <v>0</v>
      </c>
      <c r="F91" s="181">
        <f>Energy!E13</f>
        <v>0</v>
      </c>
      <c r="G91" s="678" t="str">
        <f>Energy!F13</f>
        <v>Pump Motors</v>
      </c>
      <c r="H91" s="10" t="str">
        <f>Energy!G13</f>
        <v xml:space="preserve">All three phase pump motors &gt; 1 horsepower that are NOT packaged as an integral component of mechanical, fire or booster pumps must be Energy Star, Variable Speed or NEMA Premium ™ , or have an efficiency &gt; 90% or greater.  </v>
      </c>
      <c r="I91" s="10" t="str">
        <f>Energy!H13</f>
        <v>Signed approved submittals for all applicable pumps and field photos</v>
      </c>
      <c r="J91" s="797">
        <f>Energy!I13</f>
        <v>0</v>
      </c>
      <c r="K91" s="812"/>
    </row>
    <row r="92" spans="1:11" ht="156.75">
      <c r="A92" s="229" t="str">
        <f>Energy!A14</f>
        <v>E 1.03</v>
      </c>
      <c r="B92" s="47">
        <v>5</v>
      </c>
      <c r="C92" s="47"/>
      <c r="D92" s="181">
        <f>Energy!C14</f>
        <v>0</v>
      </c>
      <c r="E92" s="181">
        <f>Energy!D14</f>
        <v>0</v>
      </c>
      <c r="F92" s="181">
        <f>Energy!E14</f>
        <v>0</v>
      </c>
      <c r="G92" s="678" t="str">
        <f>Energy!F14</f>
        <v>Lighting Power Density</v>
      </c>
      <c r="H92" s="10" t="str">
        <f>Energy!G14</f>
        <v>Design and construct such that the average lighting power density for the building, which includes conditioned space and enclosed spaces defined as enclosed with doors, windows and roof (for instance, fire truck bays) and which excludes the structures exterior and parking area shall be &lt; 0.8 W/SF.  
1 point: ≤ 0.7W/SF
2 points: ≤ 0.6W/SF
3 points: ≤ 0.5W/SF
4 points: ≤ 0.4W/SF
5 points: ≤ 0.3W/SF</v>
      </c>
      <c r="I92" s="10" t="str">
        <f>Energy!H14</f>
        <v>Signed approved lighting submittal, photos of installed lighting and Watt per square foot calc.  Include the Energy Gauge Summit “Total Building Performance Method for Commercial Buildings” full report, including all input and output reports with lighting power densities (Form 506-2010) or its equivalent, signed by lighting designer or MEP.</v>
      </c>
      <c r="J92" s="797">
        <f>Energy!I14</f>
        <v>0</v>
      </c>
      <c r="K92" s="812"/>
    </row>
    <row r="93" spans="1:11" ht="14.25">
      <c r="A93" s="660" t="str">
        <f>Energy!A15</f>
        <v>E 2</v>
      </c>
      <c r="B93" s="88"/>
      <c r="C93" s="88"/>
      <c r="D93" s="661">
        <f>Energy!C15</f>
        <v>0</v>
      </c>
      <c r="E93" s="661">
        <f>Energy!D15</f>
        <v>0</v>
      </c>
      <c r="F93" s="661">
        <f>Energy!E15</f>
        <v>0</v>
      </c>
      <c r="G93" s="679" t="str">
        <f>Energy!F15</f>
        <v>Prescriptive Energy Features</v>
      </c>
      <c r="H93" s="712">
        <f>Energy!G15</f>
        <v>0</v>
      </c>
      <c r="I93" s="712">
        <f>Energy!H15</f>
        <v>0</v>
      </c>
      <c r="J93" s="404"/>
      <c r="K93" s="404"/>
    </row>
    <row r="94" spans="1:11" ht="57">
      <c r="A94" s="229" t="str">
        <f>Energy!A16</f>
        <v>E 2.01</v>
      </c>
      <c r="B94" s="47">
        <v>2</v>
      </c>
      <c r="C94" s="47"/>
      <c r="D94" s="181">
        <f>Energy!C16</f>
        <v>0</v>
      </c>
      <c r="E94" s="181">
        <f>Energy!D16</f>
        <v>0</v>
      </c>
      <c r="F94" s="181">
        <f>Energy!E16</f>
        <v>0</v>
      </c>
      <c r="G94" s="678" t="str">
        <f>Energy!F16</f>
        <v>Energy Star Refrigerator</v>
      </c>
      <c r="H94" s="10" t="str">
        <f>Energy!G16</f>
        <v>Install Energy Star qualified Refrigerators in:
2 points:  Each residential unit
1 point:  All amenity and common areas
1 point:  All Back of House Operations</v>
      </c>
      <c r="I94" s="10" t="str">
        <f>Energy!H16</f>
        <v>Copy of the appliance package approved submittal, cut sheet identifying model number and photo of installed appliance</v>
      </c>
      <c r="J94" s="797">
        <f>Energy!I16</f>
        <v>0</v>
      </c>
      <c r="K94" s="812"/>
    </row>
    <row r="95" spans="1:11" ht="57">
      <c r="A95" s="229" t="str">
        <f>Energy!A17</f>
        <v>E 2.02</v>
      </c>
      <c r="B95" s="47">
        <v>2</v>
      </c>
      <c r="C95" s="47"/>
      <c r="D95" s="181">
        <f>Energy!C17</f>
        <v>0</v>
      </c>
      <c r="E95" s="181">
        <f>Energy!D17</f>
        <v>0</v>
      </c>
      <c r="F95" s="181">
        <f>Energy!E17</f>
        <v>0</v>
      </c>
      <c r="G95" s="678" t="str">
        <f>Energy!F17</f>
        <v>Energy Star Dishwasher</v>
      </c>
      <c r="H95" s="10" t="str">
        <f>Energy!G17</f>
        <v>Install Energy Star qualifying dishwashers in:  
2 points:  Each residential unit
1 point:  All amenity and common areas
1 point:  All Back of House Operations</v>
      </c>
      <c r="I95" s="10" t="str">
        <f>Energy!H17</f>
        <v>Copy of the appliance package approved submittal, cut sheet identifying model number and photo of installed appliance</v>
      </c>
      <c r="J95" s="797">
        <f>Energy!I17</f>
        <v>0</v>
      </c>
      <c r="K95" s="812"/>
    </row>
    <row r="96" spans="1:11" ht="156.75">
      <c r="A96" s="229" t="str">
        <f>Energy!A18</f>
        <v>E 2.03</v>
      </c>
      <c r="B96" s="47">
        <v>2</v>
      </c>
      <c r="C96" s="47"/>
      <c r="D96" s="181">
        <f>Energy!C18</f>
        <v>0</v>
      </c>
      <c r="E96" s="181">
        <f>Energy!D18</f>
        <v>0</v>
      </c>
      <c r="F96" s="181">
        <f>Energy!E18</f>
        <v>0</v>
      </c>
      <c r="G96" s="678" t="str">
        <f>Energy!F18</f>
        <v>Energy Star Clothes Washer</v>
      </c>
      <c r="H96" s="10" t="str">
        <f>Energy!G18</f>
        <v>Install Energy Star Clothes Washers in:
2 points:  Each residential unit
1 point:  All amenity and common areas (common laundry rooms)
1 point:  All Back of House Operations
For non commercial clothes washers points may also be awarded for clothes washers with an Integrated Modified Energy Factor (IMEF) ³ 2.38 (top load), IMEF ³ 2.06 (front load), IMEF ³ 2.07 (washers ≤ 2.5 cubic feet (CF)) OR if the central laundry facility is on site and includes Energy Star clothes washers.  Alternatively, points may also be awarded for commercial clothes washers with a Modified Energy Factor (MEF) ³ 2.2.</v>
      </c>
      <c r="I96" s="10" t="str">
        <f>Energy!H18</f>
        <v>Copy of the appliance package approved submittal, cut sheet identifying model number and photo of installed appliance</v>
      </c>
      <c r="J96" s="797">
        <f>Energy!I18</f>
        <v>0</v>
      </c>
      <c r="K96" s="812"/>
    </row>
    <row r="97" spans="1:11" ht="57">
      <c r="A97" s="229" t="str">
        <f>Energy!A19</f>
        <v>E 2.04</v>
      </c>
      <c r="B97" s="47">
        <v>2</v>
      </c>
      <c r="C97" s="47"/>
      <c r="D97" s="181">
        <f>Energy!C19</f>
        <v>0</v>
      </c>
      <c r="E97" s="181">
        <f>Energy!D19</f>
        <v>0</v>
      </c>
      <c r="F97" s="181">
        <f>Energy!E19</f>
        <v>0</v>
      </c>
      <c r="G97" s="678" t="str">
        <f>Energy!F19</f>
        <v>Energy Star Ceiling Fans</v>
      </c>
      <c r="H97" s="10" t="str">
        <f>Energy!G19</f>
        <v>Install Energy Star qualified ceiling fans located in the main living area and each bedroom of each residential unit.</v>
      </c>
      <c r="I97" s="10" t="str">
        <f>Energy!H19</f>
        <v xml:space="preserve">Copy of the electrical plan showing fan locations and type, appliance package approved submittal, cut sheet identifying model number and photo of installed fixture </v>
      </c>
      <c r="J97" s="797">
        <f>Energy!I19</f>
        <v>0</v>
      </c>
      <c r="K97" s="812"/>
    </row>
    <row r="98" spans="1:11" ht="14.25">
      <c r="A98" s="229" t="str">
        <f>Energy!A20</f>
        <v>E 2.05</v>
      </c>
      <c r="B98" s="48">
        <v>1</v>
      </c>
      <c r="C98" s="48"/>
      <c r="D98" s="181">
        <f>Energy!C20</f>
        <v>0</v>
      </c>
      <c r="E98" s="181">
        <f>Energy!D20</f>
        <v>0</v>
      </c>
      <c r="F98" s="181">
        <f>Energy!E20</f>
        <v>0</v>
      </c>
      <c r="G98" s="678" t="str">
        <f>Energy!F20</f>
        <v>Energy Star Common Area Appliances</v>
      </c>
      <c r="H98" s="10" t="str">
        <f>Energy!G20</f>
        <v>incorporated into E2.01 and E2.02</v>
      </c>
      <c r="I98" s="10">
        <f>Energy!H20</f>
        <v>0</v>
      </c>
      <c r="J98" s="797">
        <f>Energy!I20</f>
        <v>0</v>
      </c>
      <c r="K98" s="812"/>
    </row>
    <row r="99" spans="1:11" ht="156.75">
      <c r="A99" s="229" t="str">
        <f>Energy!A21</f>
        <v>E 2.06</v>
      </c>
      <c r="B99" s="47">
        <v>4</v>
      </c>
      <c r="C99" s="47"/>
      <c r="D99" s="181">
        <f>Energy!C21</f>
        <v>0</v>
      </c>
      <c r="E99" s="181">
        <f>Energy!D21</f>
        <v>0</v>
      </c>
      <c r="F99" s="181">
        <f>Energy!E21</f>
        <v>0</v>
      </c>
      <c r="G99" s="678" t="str">
        <f>Energy!F21</f>
        <v xml:space="preserve">Automated Lighting Controls </v>
      </c>
      <c r="H99" s="10" t="str">
        <f>Energy!G21</f>
        <v xml:space="preserve">Earn one point for each 25% of the building amenity space and common area square footage that include areas with occupancy sensors.  Occupancy sensors shall be equipped to automatically turn lighting off within 15 minutes of all occupants leaving a space and allow "manual off" control.  In addition, all occupancy sensor controls shall be either "manual on" or use bi-level switching coupled with manual-on control ("automatic on" programmed to a low light level combined with multi-level circuitry and "manual on" switching for higher lighting levels).  Where occupancy sensors and daylighting sensors are utilized, the occupancy sensor shall work in conjunction with the daylighting controls.   </v>
      </c>
      <c r="I99" s="10" t="str">
        <f>Energy!H21</f>
        <v>Copy of the lighting package approved submittal, cut sheet identifying sensor types(s) and photo of installed sensors.</v>
      </c>
      <c r="J99" s="797">
        <f>Energy!I21</f>
        <v>0</v>
      </c>
      <c r="K99" s="812"/>
    </row>
    <row r="100" spans="1:11" ht="171">
      <c r="A100" s="229" t="str">
        <f>Energy!A22</f>
        <v>E 2.07</v>
      </c>
      <c r="B100" s="48">
        <v>3</v>
      </c>
      <c r="C100" s="48"/>
      <c r="D100" s="181">
        <f>Energy!C22</f>
        <v>0</v>
      </c>
      <c r="E100" s="181">
        <f>Energy!D22</f>
        <v>0</v>
      </c>
      <c r="F100" s="181">
        <f>Energy!E22</f>
        <v>0</v>
      </c>
      <c r="G100" s="678" t="str">
        <f>Energy!F22</f>
        <v>Exterior Lighting</v>
      </c>
      <c r="H100" s="10" t="str">
        <f>Energy!G22</f>
        <v xml:space="preserve">Select and install exterior lighting that comply with the following:
- Parking Garage Lighting:  ≥ 113 Lumens/Watt
- Outdoor pole/arm mounted area and roadway luminaries:  ≥ 119  Lumens/Watt
- Outdoor pole/arm mounted decorative luminaries: ≥ 97 Lumens/Watt
- Outdoor wall mounted luminaries:  ≥ 108 Lumens/Watt
- Bollards:  ≥ 45 Lumens/Watt 
ALL exterior lighting other than safety and security lighting must be controlled by motion sensors, photometric sensors, or timers.  OR 
Comply with the Lighting Power Allowances for Building Exteriors provided in the reference guide.            </v>
      </c>
      <c r="I100" s="10" t="str">
        <f>Energy!H22</f>
        <v xml:space="preserve">Provide signed approved submittal for exterior lighting highlighting the lumens per watt.  ALL exterior lighting other than safety and security lighting must be controlled by motion sensors, photometric sensors or timers.  </v>
      </c>
      <c r="J100" s="797">
        <f>Energy!I22</f>
        <v>0</v>
      </c>
      <c r="K100" s="812"/>
    </row>
    <row r="101" spans="1:11" ht="85.5">
      <c r="A101" s="229" t="str">
        <f>Energy!A23</f>
        <v>E 2.08</v>
      </c>
      <c r="B101" s="47">
        <v>1</v>
      </c>
      <c r="C101" s="47"/>
      <c r="D101" s="181">
        <f>Energy!C23</f>
        <v>0</v>
      </c>
      <c r="E101" s="181">
        <f>Energy!D23</f>
        <v>0</v>
      </c>
      <c r="F101" s="181">
        <f>Energy!E23</f>
        <v>0</v>
      </c>
      <c r="G101" s="678" t="str">
        <f>Energy!F23</f>
        <v>Insulate hot water pipes</v>
      </c>
      <c r="H101" s="10" t="str">
        <f>Energy!G23</f>
        <v>Piping carrying liquid with temperatures greater than 105°F must have a minimum of 1” of insulation. Pipes over 1.5” in diameter must have a minimum of 1.5” of insulation. Extent and location to be determined by ASHRAE 90.1-2007 Section 7.4.3 or local code.  All pipes greater than 3/4" in diameter conveying hot water must be insulated.</v>
      </c>
      <c r="I101" s="10" t="str">
        <f>Energy!H23</f>
        <v>Photos of insulated hot water pipes, plan detail,  or approved submittal of selected insulation signed by architect.</v>
      </c>
      <c r="J101" s="797">
        <f>Energy!I23</f>
        <v>0</v>
      </c>
      <c r="K101" s="812"/>
    </row>
    <row r="102" spans="1:11" ht="42.75">
      <c r="A102" s="229" t="str">
        <f>Energy!A24</f>
        <v>E 2.09</v>
      </c>
      <c r="B102" s="48">
        <v>2</v>
      </c>
      <c r="C102" s="48"/>
      <c r="D102" s="181">
        <f>Energy!C24</f>
        <v>0</v>
      </c>
      <c r="E102" s="181">
        <f>Energy!D24</f>
        <v>0</v>
      </c>
      <c r="F102" s="181">
        <f>Energy!E24</f>
        <v>0</v>
      </c>
      <c r="G102" s="678" t="str">
        <f>Energy!F24</f>
        <v>Ductwork sealed with mastic</v>
      </c>
      <c r="H102" s="10" t="str">
        <f>Energy!G24</f>
        <v>Seal all duct connections with mastic.  This includes rigid duct connections to air handlers AND flex duct connections to junction boxes and supply vents.</v>
      </c>
      <c r="I102" s="10" t="str">
        <f>Energy!H24</f>
        <v xml:space="preserve">Photos of installed ducts and air handlers with mastic.  Submit a representative number of photos (3+) from a minimum of 10 units. </v>
      </c>
      <c r="J102" s="797">
        <f>Energy!I24</f>
        <v>0</v>
      </c>
      <c r="K102" s="812"/>
    </row>
    <row r="103" spans="1:11" ht="14.25">
      <c r="A103" s="660" t="str">
        <f>Energy!A25</f>
        <v>E 3</v>
      </c>
      <c r="B103" s="92"/>
      <c r="C103" s="92"/>
      <c r="D103" s="661">
        <f>Energy!C25</f>
        <v>0</v>
      </c>
      <c r="E103" s="661">
        <f>Energy!D25</f>
        <v>0</v>
      </c>
      <c r="F103" s="661">
        <f>Energy!E25</f>
        <v>0</v>
      </c>
      <c r="G103" s="679" t="str">
        <f>Energy!F25</f>
        <v>Performance Verification/Testing</v>
      </c>
      <c r="H103" s="712">
        <f>Energy!G25</f>
        <v>0</v>
      </c>
      <c r="I103" s="712">
        <f>Energy!H25</f>
        <v>0</v>
      </c>
      <c r="J103" s="326"/>
      <c r="K103" s="326"/>
    </row>
    <row r="104" spans="1:11">
      <c r="A104" s="229" t="str">
        <f>Energy!A26</f>
        <v>E 3.01</v>
      </c>
      <c r="B104" s="928">
        <f>Energy!C26</f>
        <v>0</v>
      </c>
      <c r="C104" s="926"/>
      <c r="D104" s="926"/>
      <c r="E104" s="926"/>
      <c r="F104" s="927"/>
      <c r="G104" s="678" t="str">
        <f>Energy!F26</f>
        <v>Commissioning</v>
      </c>
      <c r="H104" s="10">
        <f>Energy!G26</f>
        <v>0</v>
      </c>
      <c r="I104" s="10">
        <f>Energy!H26</f>
        <v>0</v>
      </c>
      <c r="J104" s="801"/>
      <c r="K104" s="812"/>
    </row>
    <row r="105" spans="1:11" ht="409.5">
      <c r="A105" s="229" t="str">
        <f>Energy!A27</f>
        <v>E 3.01.01</v>
      </c>
      <c r="B105" s="48">
        <v>4</v>
      </c>
      <c r="C105" s="48"/>
      <c r="D105" s="181">
        <f>Energy!C27</f>
        <v>0</v>
      </c>
      <c r="E105" s="181">
        <f>Energy!D27</f>
        <v>0</v>
      </c>
      <c r="F105" s="181">
        <f>Energy!E27</f>
        <v>0</v>
      </c>
      <c r="G105" s="678" t="str">
        <f>Energy!F27</f>
        <v>Basic Commissioning</v>
      </c>
      <c r="H105" s="10" t="str">
        <f>Energy!G27</f>
        <v>Fundamental Building Systems Commissioning:  Engage a Commissioning Agent prior to the Design Development Phase of the project.  Complete the following commissioning (Cx) process activities for mechanical, electrical, plumbing, and renewable energy systems and assemblies, in accordance with ASHRAE Guideline 0-2005 and ASHRAE Guideline 1.1–2007 for HVAC&amp;R Systems, as they relate to energy, water, indoor environmental quality, and durability. 
The commissioning authority (CxA) must do the following:
• Review the OPR, BOD, and project design.
• Develop and implement a Cx plan.
• Confirm incorporation of Cx requirements into the construction documents. • Develop construction checklists.
• Develop a system test procedure.
• Verify system test execution.
• Maintain an issues and benefits log throughout the Cx process.
• Prepare a final Cx process report.
• Document all findings and recommendations and report directly to the owner throughout the
process.
Implement or have a contract in place to implement all of the following fundamental best practice commissioning procedures Commissioning includes verifying installation, functional performance testing, training and documentation for EACH of the commissioned system or components as compared to the design intent, training of owner designated O&amp;M professional and completion of the operation and maintenance manuals.
 The minimum requirements for serving as the commissioning agent are:
1. Must have served as the commissioning agent of record on at least two (2) projects certified by a state or nationally recognized green certification program, OR   2. Participated in the commissioning of at least two (2) green certified projects and have a letter of recommendation from the project’s commissioning agent of record, OR    3. Possess one of the following designations:  a. CPMP - Commissioning Process Management Professional Certification (ASHRAE), b. CEM - Certified Energy Manager  (AEE - Association of Energy Engineers), c. PE - Professional Engineer, d. ACG Commissioning Agent  - (ACG  - AABC Commissioning Group)
The commissioning agent (CxA) be an independent party hired by the owner, reporting to the owner. If the CxA is contracted as part of the design or construction team, the CxA must have in their contract that they report directly to the owner with respect to performance verification and they must disclose any involvement with the design team to verify unbiased ability to verify OPR and BOD.</v>
      </c>
      <c r="I105" s="10" t="str">
        <f>Energy!H27</f>
        <v xml:space="preserve">Submit a copy of the CxA signed contract (black out fees), OPR, BOD, Commissioning Plan and Commissioning Report. The commissioning Plan should include an overview of the commissioning process, a list of systems and features, the commissioning participants and their roles, a communication and management plan, an outline of the scope of commissioning tasks, and a schedule.  Where possible, include copies of the completed start up checklists.  The commissioning report should contain the analysis of whether each commissioned system or component meets the design intent, specifications, was properly installed, passed the functional performance tests, was properly documented in the O&amp;M manuals, and was covered in the operator training.  </v>
      </c>
      <c r="J105" s="797">
        <f>Energy!I27</f>
        <v>0</v>
      </c>
      <c r="K105" s="812"/>
    </row>
    <row r="106" spans="1:11" ht="299.25">
      <c r="A106" s="229" t="str">
        <f>Energy!A28</f>
        <v>E 3.01.02</v>
      </c>
      <c r="B106" s="74">
        <v>5</v>
      </c>
      <c r="C106" s="74"/>
      <c r="D106" s="181">
        <f>Energy!C28</f>
        <v>0</v>
      </c>
      <c r="E106" s="181">
        <f>Energy!D28</f>
        <v>0</v>
      </c>
      <c r="F106" s="181">
        <f>Energy!E28</f>
        <v>0</v>
      </c>
      <c r="G106" s="678" t="str">
        <f>Energy!F28</f>
        <v>Advanced Commissioning</v>
      </c>
      <c r="H106" s="10" t="str">
        <f>Energy!G28</f>
        <v>Advanced Building Systems Commissioning:  Complete Fundamental Commissioning and  the following commissioning process (CxP) activities for mechanical, electrical, plumbing, and renewable energy systems and assemblies in accordance with ASHRAE Guideline 0–2005 and ASHRAE Guideline 1.1–2007 for HVAC&amp;R systems, as they relate to energy, water, indoor environmental quality, and durability.  In addition to fundamental commissioning the CxA:
• Review contractor submittals.
• Verify inclusion of systems manual requirements in construction documents.
• Verify inclusion of operator and occupant training requirements in construction documents. • Verify systems manual updates and delivery.
• Verify operator and occupant training delivery and effectiveness.
• Verify seasonal testing.
• Review building operations 10 months after substantial completion.
• Develop an on-going commissioning plan.
The minimum requirements for serving as the commissioning agent for advanced commissioning are serving as the commissioning agent of record on at least two (2) projects certified by a state or nationally recognized green certification program.</v>
      </c>
      <c r="I106" s="10" t="str">
        <f>Energy!H28</f>
        <v>Submit all documentation for Basic Commissioning and a copy of the list of recommendations provided to the owner and design team during the Design Document review.</v>
      </c>
      <c r="J106" s="797">
        <f>Energy!I28</f>
        <v>0</v>
      </c>
      <c r="K106" s="812"/>
    </row>
    <row r="107" spans="1:11">
      <c r="A107" s="229" t="str">
        <f>Energy!A29</f>
        <v>E 3.02</v>
      </c>
      <c r="B107" s="925">
        <f>Energy!C29</f>
        <v>0</v>
      </c>
      <c r="C107" s="926"/>
      <c r="D107" s="926"/>
      <c r="E107" s="926"/>
      <c r="F107" s="927"/>
      <c r="G107" s="678" t="str">
        <f>Energy!F29</f>
        <v>Midpoint Inspections</v>
      </c>
      <c r="H107" s="10">
        <f>Energy!G29</f>
        <v>0</v>
      </c>
      <c r="I107" s="10">
        <f>Energy!H29</f>
        <v>0</v>
      </c>
      <c r="J107" s="802">
        <f>Energy!I29</f>
        <v>0</v>
      </c>
      <c r="K107" s="812"/>
    </row>
    <row r="108" spans="1:11" ht="114">
      <c r="A108" s="229" t="str">
        <f>Energy!A30</f>
        <v>E 3.02.01</v>
      </c>
      <c r="B108" s="77">
        <v>2</v>
      </c>
      <c r="C108" s="77"/>
      <c r="D108" s="181">
        <f>Energy!C30</f>
        <v>0</v>
      </c>
      <c r="E108" s="181">
        <f>Energy!D30</f>
        <v>0</v>
      </c>
      <c r="F108" s="181">
        <f>Energy!E30</f>
        <v>0</v>
      </c>
      <c r="G108" s="678" t="str">
        <f>Energy!F30</f>
        <v xml:space="preserve">  Thermal Bypass Inspections</v>
      </c>
      <c r="H108" s="10" t="str">
        <f>Energy!G30</f>
        <v>Complete and submit the approved thermal enclosure checklist (thermal enclosure checklist may be found in the Application &amp; Checklist V3).  A thermal enclosure checklist must be completed for a minimum of two units on each residential floor (1 exterior and 1 interior) of the project.  The form must be signed, dated, and supported by representative photos for each unit inspected.  Where deficiencies are noted, follow up by the project DP is required either by an affidavit or further supporting photos showing corrections.</v>
      </c>
      <c r="I108" s="10" t="str">
        <f>Energy!H30</f>
        <v>A thermal enclosure checklist along with a summary of deficiencies, photos, corrective actions and corrected photos.</v>
      </c>
      <c r="J108" s="797">
        <f>Energy!I30</f>
        <v>0</v>
      </c>
      <c r="K108" s="812"/>
    </row>
    <row r="109" spans="1:11" ht="71.25">
      <c r="A109" s="229" t="str">
        <f>Energy!A31</f>
        <v>E 3.02.02</v>
      </c>
      <c r="B109" s="48">
        <v>2</v>
      </c>
      <c r="C109" s="48"/>
      <c r="D109" s="181">
        <f>Energy!C31</f>
        <v>0</v>
      </c>
      <c r="E109" s="181">
        <f>Energy!D31</f>
        <v>0</v>
      </c>
      <c r="F109" s="181">
        <f>Energy!E31</f>
        <v>0</v>
      </c>
      <c r="G109" s="678" t="str">
        <f>Energy!F31</f>
        <v xml:space="preserve"> Ductwork Smoke Testing for leakage</v>
      </c>
      <c r="H109" s="10" t="str">
        <f>Energy!G31</f>
        <v>Perform smoke testing of HVAC ductwork at rough for two units per floor (1 exterior and 1 interior unit) and submit ductwork smoke leakage test form (see RHC smoke testing template for a sample of the required form) showing areas of leakage and corrections made. Submit sample photos of before and after repairs.</v>
      </c>
      <c r="I109" s="10" t="str">
        <f>Energy!H31</f>
        <v>Photos of duct testing in progress and a summary report of findings and corrections.</v>
      </c>
      <c r="J109" s="797">
        <f>Energy!I31</f>
        <v>0</v>
      </c>
      <c r="K109" s="812"/>
    </row>
    <row r="110" spans="1:11" ht="114">
      <c r="A110" s="685" t="str">
        <f>Energy!A32</f>
        <v>E 3.02.03</v>
      </c>
      <c r="B110" s="47">
        <f>Energy!B32</f>
        <v>4</v>
      </c>
      <c r="C110" s="48"/>
      <c r="D110" s="181">
        <f>Energy!C32</f>
        <v>0</v>
      </c>
      <c r="E110" s="181">
        <f>Energy!D32</f>
        <v>0</v>
      </c>
      <c r="F110" s="181">
        <f>Energy!E32</f>
        <v>0</v>
      </c>
      <c r="G110" s="678" t="str">
        <f>Energy!F32</f>
        <v xml:space="preserve"> Duct testing/leakage</v>
      </c>
      <c r="H110" s="10" t="str">
        <f>Energy!G32</f>
        <v>Test the duct leakage using the RESNET approved sampling protocol: test 1st 7 units, if all 7 units achieve Qn total of .08 or less go on to the next seven units. If any further sampling of 1 out 7 does not achieve the above Qn then every unit in that batch of seven must be tested.  (For example, : 100 unit project would require a minimum of 20 successful Duct Blaster tests to capture these 4 points.)  Alternately Perform Duct Blaster test for one complete floor and upon achieving the above noted Qn, 2 points may be awarded.</v>
      </c>
      <c r="I110" s="10" t="str">
        <f>Energy!H32</f>
        <v>Duct blaster testing form as referenced in Fl. Code R402.4.1.2</v>
      </c>
      <c r="J110" s="797">
        <f>Energy!I32</f>
        <v>0</v>
      </c>
      <c r="K110" s="812"/>
    </row>
    <row r="111" spans="1:11" ht="71.25">
      <c r="A111" s="685" t="str">
        <f>Energy!A33</f>
        <v>E 3.03</v>
      </c>
      <c r="B111" s="47" t="str">
        <f>Energy!B33</f>
        <v xml:space="preserve"> 2-5</v>
      </c>
      <c r="C111" s="48"/>
      <c r="D111" s="181">
        <f>Energy!C33</f>
        <v>0</v>
      </c>
      <c r="E111" s="181">
        <f>Energy!D33</f>
        <v>0</v>
      </c>
      <c r="F111" s="181">
        <f>Energy!E33</f>
        <v>0</v>
      </c>
      <c r="G111" s="678" t="str">
        <f>Energy!F33</f>
        <v xml:space="preserve">  Blower Door Test Units  
5 points for ACH50 &lt; 5 
4 points for ACH50 &lt; 6 
3 points for ACH50 &lt; 7 
2 points for testing 2 floors</v>
      </c>
      <c r="H111" s="10" t="str">
        <f>Energy!G33</f>
        <v>Post-construction, multi-point blower door testing of units must be tested by a RESNET or BPI energy rater following the RESNET sampling protocol for the entire project.  Alternatively perform blower door testing on two complete floors to establish the worst ACH50.</v>
      </c>
      <c r="I111" s="10" t="str">
        <f>Energy!H33</f>
        <v>Approved blower door testing form as referenced in Fl. Code R402.4.1.2</v>
      </c>
      <c r="J111" s="797">
        <f>Energy!I33</f>
        <v>0</v>
      </c>
      <c r="K111" s="812"/>
    </row>
    <row r="112" spans="1:11" ht="128.25">
      <c r="A112" s="685" t="str">
        <f>Energy!A34</f>
        <v>E 3.04</v>
      </c>
      <c r="B112" s="47">
        <f>Energy!B34</f>
        <v>5</v>
      </c>
      <c r="C112" s="48"/>
      <c r="D112" s="181">
        <f>Energy!C34</f>
        <v>0</v>
      </c>
      <c r="E112" s="181">
        <f>Energy!D34</f>
        <v>0</v>
      </c>
      <c r="F112" s="181">
        <f>Energy!E34</f>
        <v>0</v>
      </c>
      <c r="G112" s="678" t="str">
        <f>Energy!F34</f>
        <v>Complete Testing and Balancing in All Residential Units</v>
      </c>
      <c r="H112" s="10" t="str">
        <f>Energy!G34</f>
        <v>Mechanical Electrical Plumbing (MEP) Engineering Firm works with the Architect or design team leader to verify field installed equipment meet OPR, BOD and is installed and operating correctly. In addition to the required prerequisite earn 2 points if Energy Star testing protocol (1 in 7) residential units are tested, verified and appropriately adjusted.  Earn 5 points if ALL of the residential units shall be performed by a licensed engineer or a professional certified by the National Environmental Balancing Bureau (NEBB), the Associated Air Balance Council (AABC), or other nationally accredited organization.</v>
      </c>
      <c r="I112" s="10" t="str">
        <f>Energy!H34</f>
        <v>Copy of the testing and balancing report</v>
      </c>
      <c r="J112" s="797">
        <f>Energy!I34</f>
        <v>0</v>
      </c>
      <c r="K112" s="812"/>
    </row>
    <row r="113" spans="1:11" ht="14.25">
      <c r="A113" s="689" t="str">
        <f>Energy!A35</f>
        <v>E 4</v>
      </c>
      <c r="B113" s="689">
        <f>Energy!B35</f>
        <v>0</v>
      </c>
      <c r="C113" s="690"/>
      <c r="D113" s="661">
        <f>Energy!C35</f>
        <v>0</v>
      </c>
      <c r="E113" s="661">
        <f>Energy!D35</f>
        <v>0</v>
      </c>
      <c r="F113" s="661">
        <f>Energy!E35</f>
        <v>0</v>
      </c>
      <c r="G113" s="679" t="str">
        <f>Energy!F35</f>
        <v>Design</v>
      </c>
      <c r="H113" s="712">
        <f>Energy!G35</f>
        <v>0</v>
      </c>
      <c r="I113" s="712">
        <f>Energy!H35</f>
        <v>0</v>
      </c>
      <c r="J113" s="800">
        <f>Energy!I35</f>
        <v>0</v>
      </c>
      <c r="K113" s="800">
        <f>Energy!J35</f>
        <v>0</v>
      </c>
    </row>
    <row r="114" spans="1:11" ht="28.5">
      <c r="A114" s="817" t="str">
        <f>Energy!A36</f>
        <v>E 4.01</v>
      </c>
      <c r="B114" s="935">
        <f>Energy!B36</f>
        <v>0</v>
      </c>
      <c r="C114" s="936"/>
      <c r="D114" s="936"/>
      <c r="E114" s="936"/>
      <c r="F114" s="937"/>
      <c r="G114" s="818" t="str">
        <f>Energy!F36</f>
        <v>This credit has been removed/modified and is now included in E2.03</v>
      </c>
      <c r="H114" s="819">
        <f>Energy!G36</f>
        <v>0</v>
      </c>
      <c r="I114" s="819">
        <f>Energy!H36</f>
        <v>0</v>
      </c>
      <c r="J114" s="820">
        <f>Energy!I36</f>
        <v>0</v>
      </c>
      <c r="K114" s="821"/>
    </row>
    <row r="115" spans="1:11" ht="85.5">
      <c r="A115" s="685" t="str">
        <f>Energy!A37</f>
        <v>E 4.02</v>
      </c>
      <c r="B115" s="47">
        <f>Energy!B37</f>
        <v>2</v>
      </c>
      <c r="C115" s="47"/>
      <c r="D115" s="181">
        <f>Energy!C37</f>
        <v>0</v>
      </c>
      <c r="E115" s="181">
        <f>Energy!D37</f>
        <v>0</v>
      </c>
      <c r="F115" s="181">
        <f>Energy!E37</f>
        <v>0</v>
      </c>
      <c r="G115" s="678" t="str">
        <f>Energy!F37</f>
        <v>Light colored interior finishes
1 point:  light colored walls/ceiling in main living
2 point:  light colored walls in bedrooms</v>
      </c>
      <c r="H115" s="10" t="str">
        <f>Energy!G37</f>
        <v xml:space="preserve">All bedrooms and all major living spaces in the home have light-colored wall and ceiling surfaces with a reflectance of at least 50% (or Light Reflectance Value (LRV) &gt; 50).  Bonus point awarded if all major living spaces and bedrooms have light colored flooring.  If a documented reflectivity is not available, this credit can only be given to “white” or “off white.” </v>
      </c>
      <c r="I115" s="10" t="str">
        <f>Energy!H37</f>
        <v>Photo of completed project interior, paint selection and LRV</v>
      </c>
      <c r="J115" s="797">
        <f>Energy!I37</f>
        <v>0</v>
      </c>
      <c r="K115" s="812"/>
    </row>
    <row r="116" spans="1:11" ht="14.25">
      <c r="A116" s="689" t="str">
        <f>Energy!A38</f>
        <v>E 5</v>
      </c>
      <c r="B116" s="689">
        <f>Energy!B38</f>
        <v>0</v>
      </c>
      <c r="C116" s="690"/>
      <c r="D116" s="661">
        <f>Energy!C38</f>
        <v>0</v>
      </c>
      <c r="E116" s="661">
        <f>Energy!D38</f>
        <v>0</v>
      </c>
      <c r="F116" s="661">
        <f>Energy!E38</f>
        <v>0</v>
      </c>
      <c r="G116" s="679" t="str">
        <f>Energy!F38</f>
        <v>Renewable Energy</v>
      </c>
      <c r="H116" s="712">
        <f>Energy!G38</f>
        <v>0</v>
      </c>
      <c r="I116" s="712">
        <f>Energy!H38</f>
        <v>0</v>
      </c>
      <c r="J116" s="800">
        <f>Energy!I38</f>
        <v>0</v>
      </c>
      <c r="K116" s="800">
        <f>Energy!J38</f>
        <v>0</v>
      </c>
    </row>
    <row r="117" spans="1:11" ht="42.75">
      <c r="A117" s="685" t="str">
        <f>Energy!A39</f>
        <v>E 5.01</v>
      </c>
      <c r="B117" s="47">
        <f>Energy!B39</f>
        <v>20</v>
      </c>
      <c r="C117" s="48"/>
      <c r="D117" s="181">
        <f>Energy!C39</f>
        <v>0</v>
      </c>
      <c r="E117" s="181">
        <f>Energy!D39</f>
        <v>0</v>
      </c>
      <c r="F117" s="181">
        <f>Energy!E39</f>
        <v>0</v>
      </c>
      <c r="G117" s="678" t="str">
        <f>Energy!F39</f>
        <v>Renewable Energy Production
1 point per 1% of building power provided</v>
      </c>
      <c r="H117" s="10" t="str">
        <f>Energy!G39</f>
        <v xml:space="preserve">Supply a fraction of the building’s total energy use (as expressed as a fraction of annual energy cost) through the use of on-site renewable energy systems. </v>
      </c>
      <c r="I117" s="10" t="str">
        <f>Energy!H39</f>
        <v>Plan detail highlighting installed renewable energy system and photos</v>
      </c>
      <c r="J117" s="797">
        <f>Energy!I39</f>
        <v>0</v>
      </c>
      <c r="K117" s="812"/>
    </row>
    <row r="118" spans="1:11" ht="99.75">
      <c r="A118" s="685" t="str">
        <f>Energy!A40</f>
        <v>E 5.02</v>
      </c>
      <c r="B118" s="47">
        <f>Energy!B40</f>
        <v>4</v>
      </c>
      <c r="C118" s="47"/>
      <c r="D118" s="181">
        <f>Energy!C40</f>
        <v>0</v>
      </c>
      <c r="E118" s="181">
        <f>Energy!D40</f>
        <v>0</v>
      </c>
      <c r="F118" s="181">
        <f>Energy!E40</f>
        <v>0</v>
      </c>
      <c r="G118" s="678" t="str">
        <f>Energy!F40</f>
        <v>Green Power
   1 point:   50% for 1 year
   2 points: 100% for 1 year
   3 points: 100% for 2 years
Earn 1 bonus point for Certified Green Power which is provided by renewable generation in Florida.</v>
      </c>
      <c r="H118" s="10" t="str">
        <f>Energy!G40</f>
        <v xml:space="preserve">Provide a percentage of the building’s electricity from renewable sources by engaging in at least a one-year renewable energy contract to purchase green power.  Earn one point by purchasing green power for 50% of the building total annual energy demand from certified green power generator for one year, 2 points are available for purchasing 100% for 1 year and 3 points available for purchasing 100% for 3 years.  </v>
      </c>
      <c r="I118" s="10" t="str">
        <f>Energy!H40</f>
        <v xml:space="preserve">Provide an executed copy of the contract for the purchase of renewable energy indicating the types of renewable purchased and the total kWh of energy production capacity. </v>
      </c>
      <c r="J118" s="797">
        <f>Energy!I40</f>
        <v>0</v>
      </c>
      <c r="K118" s="812"/>
    </row>
    <row r="119" spans="1:11" ht="28.5">
      <c r="A119" s="685" t="str">
        <f>Energy!A41</f>
        <v>E 5.03</v>
      </c>
      <c r="B119" s="47">
        <f>Energy!B41</f>
        <v>1</v>
      </c>
      <c r="C119" s="47"/>
      <c r="D119" s="181">
        <f>Energy!C41</f>
        <v>0</v>
      </c>
      <c r="E119" s="181">
        <f>Energy!D41</f>
        <v>0</v>
      </c>
      <c r="F119" s="181">
        <f>Energy!E41</f>
        <v>0</v>
      </c>
      <c r="G119" s="678" t="str">
        <f>Energy!F41</f>
        <v>Solar Hot Water</v>
      </c>
      <c r="H119" s="10" t="str">
        <f>Energy!G41</f>
        <v>Each unit is serviced by a solar hot water system</v>
      </c>
      <c r="I119" s="10" t="str">
        <f>Energy!H41</f>
        <v>Plan detail highlighting design, equipment cut sheet and photos of installed equipment.</v>
      </c>
      <c r="J119" s="797">
        <f>Energy!I41</f>
        <v>0</v>
      </c>
      <c r="K119" s="812"/>
    </row>
    <row r="120" spans="1:11" ht="28.9" thickBot="1">
      <c r="A120" s="696" t="str">
        <f>Energy!A42</f>
        <v>E 5.04</v>
      </c>
      <c r="B120" s="214">
        <f>Energy!B42</f>
        <v>1</v>
      </c>
      <c r="C120" s="74"/>
      <c r="D120" s="697">
        <f>Energy!C42</f>
        <v>0</v>
      </c>
      <c r="E120" s="697">
        <f>Energy!D42</f>
        <v>0</v>
      </c>
      <c r="F120" s="697">
        <f>Energy!E42</f>
        <v>0</v>
      </c>
      <c r="G120" s="698" t="str">
        <f>Energy!F42</f>
        <v>Solar Pool Heat</v>
      </c>
      <c r="H120" s="713" t="str">
        <f>Energy!G42</f>
        <v>Install solar pool heater</v>
      </c>
      <c r="I120" s="713" t="str">
        <f>Energy!H42</f>
        <v>Plan detail highlighting design, equipment cut sheet and photos of installed equipment.</v>
      </c>
      <c r="J120" s="797">
        <f>Energy!I42</f>
        <v>0</v>
      </c>
      <c r="K120" s="812"/>
    </row>
    <row r="121" spans="1:11" customFormat="1" ht="21.4" thickBot="1">
      <c r="A121" s="118" t="s">
        <v>343</v>
      </c>
      <c r="B121" s="64"/>
      <c r="C121" s="64"/>
      <c r="D121" s="64"/>
      <c r="E121" s="64"/>
      <c r="F121" s="64"/>
      <c r="G121" s="301"/>
      <c r="H121" s="301"/>
      <c r="I121" s="301"/>
      <c r="J121" s="803"/>
      <c r="K121" s="811"/>
    </row>
    <row r="122" spans="1:11" ht="26.25">
      <c r="A122" s="226" t="s">
        <v>67</v>
      </c>
      <c r="B122" s="80" t="s">
        <v>221</v>
      </c>
      <c r="C122" s="217" t="s">
        <v>335</v>
      </c>
      <c r="D122" s="80" t="s">
        <v>711</v>
      </c>
      <c r="E122" s="80" t="s">
        <v>219</v>
      </c>
      <c r="F122" s="80" t="s">
        <v>220</v>
      </c>
      <c r="G122" s="302"/>
      <c r="H122" s="302"/>
      <c r="I122" s="302"/>
      <c r="J122" s="798"/>
      <c r="K122" s="798"/>
    </row>
    <row r="123" spans="1:11" ht="21">
      <c r="A123" s="227"/>
      <c r="B123" s="53">
        <f>SUM(B127:B152)</f>
        <v>94</v>
      </c>
      <c r="C123" s="215">
        <f>SUM(C127:C152)</f>
        <v>0</v>
      </c>
      <c r="D123" s="216">
        <f>SUM(D127:D152)</f>
        <v>0</v>
      </c>
      <c r="E123" s="53">
        <f>SUM(E127:E152)</f>
        <v>0</v>
      </c>
      <c r="F123" s="53">
        <f>SUM(F127:F152)</f>
        <v>0</v>
      </c>
      <c r="G123" s="303" t="s">
        <v>320</v>
      </c>
      <c r="H123" s="306">
        <f>IF(D123&lt;10,10-D123,0)</f>
        <v>10</v>
      </c>
      <c r="I123" s="305"/>
      <c r="J123" s="453"/>
      <c r="K123" s="812"/>
    </row>
    <row r="124" spans="1:11" customFormat="1">
      <c r="A124" s="115" t="s">
        <v>22</v>
      </c>
      <c r="B124" s="116"/>
      <c r="C124" s="116"/>
      <c r="D124" s="116"/>
      <c r="E124" s="116"/>
      <c r="F124" s="116"/>
      <c r="G124" s="109" t="s">
        <v>216</v>
      </c>
      <c r="H124" s="109" t="s">
        <v>217</v>
      </c>
      <c r="I124" s="110" t="s">
        <v>218</v>
      </c>
      <c r="J124" s="310" t="s">
        <v>228</v>
      </c>
      <c r="K124" s="415" t="s">
        <v>901</v>
      </c>
    </row>
    <row r="125" spans="1:11" ht="18">
      <c r="A125" s="322" t="s">
        <v>52</v>
      </c>
      <c r="B125" s="960"/>
      <c r="C125" s="961"/>
      <c r="D125" s="961"/>
      <c r="E125" s="961"/>
      <c r="F125" s="961"/>
      <c r="H125" s="1"/>
      <c r="J125" s="453"/>
      <c r="K125" s="812"/>
    </row>
    <row r="126" spans="1:11" ht="14.25">
      <c r="A126" s="230" t="s">
        <v>93</v>
      </c>
      <c r="B126" s="88"/>
      <c r="C126" s="88"/>
      <c r="D126" s="88"/>
      <c r="E126" s="88"/>
      <c r="F126" s="88"/>
      <c r="G126" s="89" t="s">
        <v>90</v>
      </c>
      <c r="H126" s="90"/>
      <c r="I126" s="91"/>
      <c r="J126" s="404"/>
      <c r="K126" s="812"/>
    </row>
    <row r="127" spans="1:11" ht="114">
      <c r="A127" s="225" t="str">
        <f>Water!A7</f>
        <v>W 1.01</v>
      </c>
      <c r="B127" s="47">
        <f>Water!B7</f>
        <v>3</v>
      </c>
      <c r="C127" s="47"/>
      <c r="D127" s="178">
        <f>Water!C7</f>
        <v>0</v>
      </c>
      <c r="E127" s="178">
        <f>Water!D7</f>
        <v>0</v>
      </c>
      <c r="F127" s="178">
        <f>Water!E7</f>
        <v>0</v>
      </c>
      <c r="G127" s="4" t="str">
        <f>Water!F7</f>
        <v xml:space="preserve">Plants/trees from drought-tolerant list:
1 Point - 60% drought tolerant
2 Points - 80% drought tolerant
3 Points - 100% drought tolerant
</v>
      </c>
      <c r="H127" s="4" t="str">
        <f>Water!G7</f>
        <v xml:space="preserve">Use of at least 60% of the plants and trees incorporated into the landscape are from a local drought tolerant list; 2 points are available if 80% are from such a list; and 3 points are available if 100% of the plants and trees are from such a list.  A minimum of 12 total plants must be present in the landscape to qualify for the credit.  Plants shall be listed with high or moderate drought tolerance by Florida Friendly Landscape, WaterWise (water management district) or local drought tolerant list.  </v>
      </c>
      <c r="I127" s="4" t="str">
        <f>Water!H7</f>
        <v xml:space="preserve">Plant list identifying drought tolerant vegetation, landscape plan, and percentage of drought tolerant vegetation calculation.  </v>
      </c>
      <c r="J127" s="797">
        <f>Water!I7</f>
        <v>0</v>
      </c>
      <c r="K127" s="812"/>
    </row>
    <row r="128" spans="1:11" ht="85.5">
      <c r="A128" s="225" t="str">
        <f>Water!A8</f>
        <v>W 1.02</v>
      </c>
      <c r="B128" s="47">
        <f>Water!B8</f>
        <v>5</v>
      </c>
      <c r="C128" s="47"/>
      <c r="D128" s="178">
        <f>Water!C8</f>
        <v>0</v>
      </c>
      <c r="E128" s="178">
        <f>Water!D8</f>
        <v>0</v>
      </c>
      <c r="F128" s="178">
        <f>Water!E8</f>
        <v>0</v>
      </c>
      <c r="G128" s="4" t="str">
        <f>Water!F8</f>
        <v>Turf
1 point:  Install only drought tolerant turf &lt; 50%
2 points: Install only drought tolerant turf &lt; 40%
3 points:  Install only drought tolerant turf &lt; 30%
4 points:  Install only drought tolerant turf &lt; 20%
5 points:  Install only drought tolerant turf &lt; 10%</v>
      </c>
      <c r="H128" s="4" t="str">
        <f>Water!G8</f>
        <v>If sod is installed, do not install turf in densely shaded areas (&lt;60% shade on June 21) and only use Bahia or Zoysia.</v>
      </c>
      <c r="I128" s="4" t="str">
        <f>Water!H8</f>
        <v xml:space="preserve">Landscape plan, and photos of the completed project.  </v>
      </c>
      <c r="J128" s="797">
        <f>Water!I8</f>
        <v>0</v>
      </c>
      <c r="K128" s="812"/>
    </row>
    <row r="129" spans="1:11" ht="28.5">
      <c r="A129" s="225" t="str">
        <f>Water!A9</f>
        <v>W 1.03</v>
      </c>
      <c r="B129" s="47">
        <f>Water!B9</f>
        <v>2</v>
      </c>
      <c r="C129" s="47"/>
      <c r="D129" s="178">
        <f>Water!C9</f>
        <v>0</v>
      </c>
      <c r="E129" s="178">
        <f>Water!D9</f>
        <v>0</v>
      </c>
      <c r="F129" s="178">
        <f>Water!E9</f>
        <v>0</v>
      </c>
      <c r="G129" s="4" t="str">
        <f>Water!F9</f>
        <v>Non-Cypress mulch</v>
      </c>
      <c r="H129" s="4" t="str">
        <f>Water!G9</f>
        <v>Apply 3-4” of mulch around plants and trees (extending out to drip line) and in landscaped beds avoiding volcano mulching</v>
      </c>
      <c r="I129" s="4" t="str">
        <f>Water!H9</f>
        <v>Landscape plans and photos of installed vegetation</v>
      </c>
      <c r="J129" s="797">
        <f>Water!I9</f>
        <v>0</v>
      </c>
      <c r="K129" s="812"/>
    </row>
    <row r="130" spans="1:11" ht="14.25">
      <c r="A130" s="230" t="s">
        <v>94</v>
      </c>
      <c r="B130" s="88"/>
      <c r="C130" s="88"/>
      <c r="D130" s="88"/>
      <c r="E130" s="88"/>
      <c r="F130" s="88"/>
      <c r="G130" s="378" t="str">
        <f>Water!F10</f>
        <v>Installed Irrigation</v>
      </c>
      <c r="H130" s="378">
        <f>Water!G10</f>
        <v>0</v>
      </c>
      <c r="I130" s="378">
        <f>Water!H10</f>
        <v>0</v>
      </c>
      <c r="J130" s="800"/>
      <c r="K130" s="812"/>
    </row>
    <row r="131" spans="1:11" ht="156.75">
      <c r="A131" s="225" t="str">
        <f>Water!A11</f>
        <v>W 2.01</v>
      </c>
      <c r="B131" s="47">
        <f>Water!B11</f>
        <v>5</v>
      </c>
      <c r="C131" s="48"/>
      <c r="D131" s="178">
        <f>Water!C11</f>
        <v>0</v>
      </c>
      <c r="E131" s="178">
        <f>Water!D11</f>
        <v>0</v>
      </c>
      <c r="F131" s="178">
        <f>Water!E11</f>
        <v>0</v>
      </c>
      <c r="G131" s="4" t="str">
        <f>Water!F11</f>
        <v xml:space="preserve">Properly Installed Irrigation 
 </v>
      </c>
      <c r="H131" s="4" t="str">
        <f>Water!G11</f>
        <v xml:space="preserve"> 1.  Separate zones for turf and landscape beds - multi-program controller
  2.  High-Volume irrigation does not exceed 60% of the landscaped area
  3.  Head to head coverage for rotor/spray heads
  4.  Correctly install micro-irrigation in landscape beds and narrow areas
  5.  Provide facility manager installed irrigation plan, on site training and written instructions
See FGBC guidelines for irrigation as stated in the Reference Guide. </v>
      </c>
      <c r="I131" s="4" t="str">
        <f>Water!H11</f>
        <v xml:space="preserve">Copy of the irrigation design, photos of installed irrigation, and a copy of the instructions.  </v>
      </c>
      <c r="J131" s="797">
        <f>Water!I11</f>
        <v>0</v>
      </c>
      <c r="K131" s="812"/>
    </row>
    <row r="132" spans="1:11" ht="42.75">
      <c r="A132" s="225" t="str">
        <f>Water!A12</f>
        <v>W 2.02</v>
      </c>
      <c r="B132" s="47">
        <f>Water!B12</f>
        <v>3</v>
      </c>
      <c r="C132" s="48"/>
      <c r="D132" s="178">
        <f>Water!C12</f>
        <v>0</v>
      </c>
      <c r="E132" s="178">
        <f>Water!D12</f>
        <v>0</v>
      </c>
      <c r="F132" s="178">
        <f>Water!E12</f>
        <v>0</v>
      </c>
      <c r="G132" s="4" t="str">
        <f>Water!F12</f>
        <v>Micro-irrigation (irrigation with a maximum application rate of 0.5 gallons per minute) used and irrigated to FGBC Standard</v>
      </c>
      <c r="H132" s="4" t="str">
        <f>Water!G12</f>
        <v>All irrigation must be micro irrigation, system must include a rain sensor and controller, and the owner must be provided with the irrigation plan, management plan and instructions.</v>
      </c>
      <c r="I132" s="4" t="str">
        <f>Water!H12</f>
        <v>Copy of the irrigation design, and photos of installed irrigation, irrigation plan and management plan.</v>
      </c>
      <c r="J132" s="797">
        <f>Water!I12</f>
        <v>0</v>
      </c>
      <c r="K132" s="812"/>
    </row>
    <row r="133" spans="1:11" ht="14.25">
      <c r="A133" s="225" t="str">
        <f>Water!A13</f>
        <v>W 2.03</v>
      </c>
      <c r="B133" s="47">
        <f>Water!B13</f>
        <v>10</v>
      </c>
      <c r="C133" s="48"/>
      <c r="D133" s="178">
        <f>Water!C13</f>
        <v>0</v>
      </c>
      <c r="E133" s="178">
        <f>Water!D13</f>
        <v>0</v>
      </c>
      <c r="F133" s="178">
        <f>Water!E13</f>
        <v>0</v>
      </c>
      <c r="G133" s="4" t="str">
        <f>Water!F13</f>
        <v>No Permanent in-Ground Irrigation System</v>
      </c>
      <c r="H133" s="4" t="str">
        <f>Water!G13</f>
        <v xml:space="preserve">Landscape contains no permanently installed irrigation system.  </v>
      </c>
      <c r="I133" s="4" t="str">
        <f>Water!H13</f>
        <v xml:space="preserve">Provide a signed letter from the project owner.  </v>
      </c>
      <c r="J133" s="797">
        <f>Water!I13</f>
        <v>0</v>
      </c>
      <c r="K133" s="812"/>
    </row>
    <row r="134" spans="1:11" ht="42.75">
      <c r="A134" s="225" t="str">
        <f>Water!A14</f>
        <v>W 2.04</v>
      </c>
      <c r="B134" s="47">
        <f>Water!B14</f>
        <v>5</v>
      </c>
      <c r="C134" s="48"/>
      <c r="D134" s="178">
        <f>Water!C14</f>
        <v>0</v>
      </c>
      <c r="E134" s="178">
        <f>Water!D14</f>
        <v>0</v>
      </c>
      <c r="F134" s="178">
        <f>Water!E14</f>
        <v>0</v>
      </c>
      <c r="G134" s="4" t="str">
        <f>Water!F14</f>
        <v>Advanced Irrigation Control Systems</v>
      </c>
      <c r="H134" s="4" t="str">
        <f>Water!G14</f>
        <v>Install irrigation control systems that are controlled by Soil Moisture Sensors or other WaterSense Weather-Based Wi-Fi enabled Irrigation controllers at both the ground level and amenity decks with irrigation.</v>
      </c>
      <c r="I134" s="4" t="str">
        <f>Water!H14</f>
        <v>Cut sheet of innovative equipment</v>
      </c>
      <c r="J134" s="797">
        <f>Water!I14</f>
        <v>0</v>
      </c>
      <c r="K134" s="812"/>
    </row>
    <row r="135" spans="1:11" ht="14.25">
      <c r="A135" s="230" t="s">
        <v>96</v>
      </c>
      <c r="B135" s="88"/>
      <c r="C135" s="88"/>
      <c r="D135" s="88"/>
      <c r="E135" s="88"/>
      <c r="F135" s="88"/>
      <c r="G135" s="378" t="str">
        <f>Water!F15</f>
        <v>Water Source Conservation</v>
      </c>
      <c r="H135" s="378">
        <f>Water!G15</f>
        <v>0</v>
      </c>
      <c r="I135" s="378">
        <f>Water!H15</f>
        <v>0</v>
      </c>
      <c r="J135" s="800"/>
      <c r="K135" s="812"/>
    </row>
    <row r="136" spans="1:11" ht="57">
      <c r="A136" s="225" t="str">
        <f>Water!A16</f>
        <v>W 3.01</v>
      </c>
      <c r="B136" s="47">
        <f>Water!B16</f>
        <v>4</v>
      </c>
      <c r="C136" s="47"/>
      <c r="D136" s="178">
        <f>Water!C16</f>
        <v>0</v>
      </c>
      <c r="E136" s="178">
        <f>Water!D16</f>
        <v>0</v>
      </c>
      <c r="F136" s="178">
        <f>Water!E16</f>
        <v>0</v>
      </c>
      <c r="G136" s="4" t="str">
        <f>Water!F16</f>
        <v>Reclaimed Water for Irrigation
2 points: All irrigation using non potable water
1 point:  Meter on reclaimed irrigation system
1 point:  Volume-based pricing arrangement</v>
      </c>
      <c r="H136" s="4" t="str">
        <f>Water!G16</f>
        <v xml:space="preserve">Irrigation uses non potable water, is metered and fee structure is based on volume used.  </v>
      </c>
      <c r="I136" s="4" t="str">
        <f>Water!H16</f>
        <v>Construction drawings details showing reuse water supply and meter(s).  Provide fee structure from entity supplying reuse water.</v>
      </c>
      <c r="J136" s="797">
        <f>Water!I16</f>
        <v>0</v>
      </c>
      <c r="K136" s="812"/>
    </row>
    <row r="137" spans="1:11" ht="228">
      <c r="A137" s="225" t="str">
        <f>Water!A17</f>
        <v>W 3.02</v>
      </c>
      <c r="B137" s="47">
        <f>Water!B17</f>
        <v>10</v>
      </c>
      <c r="C137" s="47"/>
      <c r="D137" s="178">
        <f>Water!C17</f>
        <v>0</v>
      </c>
      <c r="E137" s="178">
        <f>Water!D17</f>
        <v>0</v>
      </c>
      <c r="F137" s="178">
        <f>Water!E17</f>
        <v>0</v>
      </c>
      <c r="G137" s="4" t="str">
        <f>Water!F17</f>
        <v xml:space="preserve">Rainwater (10 points max)
  5 points:   Collect, treat and use rainwater to supply 50.0% of the water used for irrigation
  10 points:   Collect, treat and use rainwater to supply 100.0% of the water used for irrigation.   
  5 points:   Collect, treat and use rainwater to supply 1.0% of the annual cooling tower make up water.   
  5 points:   Collect, treat and use rainwater to supply 2.0% of the annual cooling tower make up water.  
  7 points:   Collection for toilet/urinal flushing.  Collected rainwater must supply a minimum of 25% of the water required for toilet/urinal flushing. 
  10 points: Rainwater is collected and treated to potable standards for use throughout the building.  Rainwater collected must provide a minimum of 25% of the building's annual water use. </v>
      </c>
      <c r="H137" s="4" t="str">
        <f>Water!G17</f>
        <v xml:space="preserve">Install rainwater harvesting collection, storage, and treatment system to reduce demand on potable water.  </v>
      </c>
      <c r="I137" s="4" t="str">
        <f>Water!H17</f>
        <v>Construction drawings indicating design and location of system.</v>
      </c>
      <c r="J137" s="797">
        <f>Water!I17</f>
        <v>0</v>
      </c>
      <c r="K137" s="812"/>
    </row>
    <row r="138" spans="1:11" ht="313.5">
      <c r="A138" s="225" t="str">
        <f>Water!A18</f>
        <v>W 3.03</v>
      </c>
      <c r="B138" s="47">
        <f>Water!B18</f>
        <v>15</v>
      </c>
      <c r="C138" s="48"/>
      <c r="D138" s="178">
        <f>Water!C18</f>
        <v>0</v>
      </c>
      <c r="E138" s="178">
        <f>Water!D18</f>
        <v>0</v>
      </c>
      <c r="F138" s="178">
        <f>Water!E18</f>
        <v>0</v>
      </c>
      <c r="G138" s="4" t="str">
        <f>Water!F18</f>
        <v xml:space="preserve">Greywater (15 point max)
    3 points:  Collect, treat, and use AC condensate as a supplement for potable water.  
   5 points:   Collect, treat, and use greywater from all Back of House and amenity/common area spaces to supply the water used for irrigation
  10 points:   Collect, treat, and use greywater from all residential units to supply the water used for irrigation.   
  5 points:   Collect, treat, and use greywater from all Back of House and amenity/common area spaces to supply the water used for cooling tower make up water.
  10 points:   Collect, treat, and use greywater from all residential units to supply the water used for cooling tower make up water. 
  5 points:   Collect, treat, and use greywater from all residential units to supply the water used for toilet/urinal flushing.  Collected water must supply a minimum of 25% of the water required for toilet/urinal flushing. 
  10 points: Collect, treat, and use greywater from all residential units and treated to potable standards for use throughout the building.  Collected water must provide a minimum of 25% of the building's annual water use. </v>
      </c>
      <c r="H138" s="4" t="str">
        <f>Water!G18</f>
        <v xml:space="preserve">Greywater system is installed to reduce demand on potable water.  System must have a specific collection source and a dedicated use.  </v>
      </c>
      <c r="I138" s="4" t="str">
        <f>Water!H18</f>
        <v>Construction drawings indicating design and location of system and calculations of quantities as needed.</v>
      </c>
      <c r="J138" s="797">
        <f>Water!I18</f>
        <v>0</v>
      </c>
      <c r="K138" s="812"/>
    </row>
    <row r="139" spans="1:11" ht="42.75">
      <c r="A139" s="225" t="str">
        <f>Water!A19</f>
        <v>W 3.04</v>
      </c>
      <c r="B139" s="47">
        <f>Water!B19</f>
        <v>3</v>
      </c>
      <c r="C139" s="48"/>
      <c r="D139" s="178">
        <f>Water!C19</f>
        <v>0</v>
      </c>
      <c r="E139" s="178">
        <f>Water!D19</f>
        <v>0</v>
      </c>
      <c r="F139" s="178">
        <f>Water!E19</f>
        <v>0</v>
      </c>
      <c r="G139" s="4" t="str">
        <f>Water!F19</f>
        <v xml:space="preserve">Cooling Tower Water Conservation (also see W3.02 and 3.03)
    3 points:  Install conductivity meter to monitor cooling tower water chemistry to minimize  make up water needs.   </v>
      </c>
      <c r="H139" s="4" t="str">
        <f>Water!G19</f>
        <v xml:space="preserve">Maximize the number of cycles of concentration by using a conductivity meter to determine water replacement and blow downs.  </v>
      </c>
      <c r="I139" s="4" t="str">
        <f>Water!H19</f>
        <v>Provide construction detail and signed approved submittal</v>
      </c>
      <c r="J139" s="797">
        <f>Water!I19</f>
        <v>0</v>
      </c>
      <c r="K139" s="812"/>
    </row>
    <row r="140" spans="1:11" ht="18">
      <c r="A140" s="322" t="str">
        <f>Water!A20</f>
        <v>Interior</v>
      </c>
      <c r="B140" s="959"/>
      <c r="C140" s="930"/>
      <c r="D140" s="930"/>
      <c r="E140" s="930"/>
      <c r="F140" s="931"/>
      <c r="G140" s="4">
        <f>Water!F20</f>
        <v>0</v>
      </c>
      <c r="H140" s="4">
        <f>Water!G20</f>
        <v>0</v>
      </c>
      <c r="I140" s="4">
        <f>Water!H20</f>
        <v>0</v>
      </c>
      <c r="J140" s="797"/>
      <c r="K140" s="812"/>
    </row>
    <row r="141" spans="1:11" ht="14.25">
      <c r="A141" s="230" t="s">
        <v>95</v>
      </c>
      <c r="B141" s="88"/>
      <c r="C141" s="88"/>
      <c r="D141" s="88"/>
      <c r="E141" s="88"/>
      <c r="F141" s="88"/>
      <c r="G141" s="378" t="str">
        <f>Water!F21</f>
        <v>Fixtures</v>
      </c>
      <c r="H141" s="378">
        <f>Water!G21</f>
        <v>0</v>
      </c>
      <c r="I141" s="378">
        <f>Water!H21</f>
        <v>0</v>
      </c>
      <c r="J141" s="800"/>
      <c r="K141" s="812"/>
    </row>
    <row r="142" spans="1:11" ht="156.75">
      <c r="A142" s="225" t="str">
        <f>Water!A22</f>
        <v>W 4.01</v>
      </c>
      <c r="B142" s="47">
        <v>4</v>
      </c>
      <c r="C142" s="691"/>
      <c r="D142" s="178">
        <f>Water!C22</f>
        <v>0</v>
      </c>
      <c r="E142" s="178">
        <f>Water!D22</f>
        <v>0</v>
      </c>
      <c r="F142" s="178">
        <f>Water!E22</f>
        <v>0</v>
      </c>
      <c r="G142" s="4" t="str">
        <f>Water!F22</f>
        <v>Low Flow Toilets 
  Water closets in the individual units 
1 point:  All toilets ≤ 1.28 gallons per flush (gpf)
1 point:  All dual flush with one flush option ≤ 1.6gpf and one ≤ 1.1 gpf
2 points:  All dual flush (one flush option must be &lt; 1.1gpf) or single-flush toilets with ≤ 1.1 gpf
3 points:  All toilets are single flush &lt; 1.1 gpf
1 Bonus point:  All water closets in the common areas, amenity areas and back of house areas are ≤ 1.28gpf</v>
      </c>
      <c r="H142" s="4" t="str">
        <f>Water!G22</f>
        <v xml:space="preserve">All installed toilets must comply with the low-flow criteria AND have a minimum MaP (Maximum Performance) rating of 600 OR are WaterSense Certified.  For Dual-Flush toilets to receive one point, ONE of the two flush options must be ≤ 1.1gpf.  </v>
      </c>
      <c r="I142" s="4" t="str">
        <f>Water!H22</f>
        <v>Signed approved plumbing submittals and photo of installed low flow fixtures.</v>
      </c>
      <c r="J142" s="797">
        <f>Water!I22</f>
        <v>0</v>
      </c>
      <c r="K142" s="812"/>
    </row>
    <row r="143" spans="1:11" ht="128.25">
      <c r="A143" s="225" t="str">
        <f>Water!A23</f>
        <v>W 4.02</v>
      </c>
      <c r="B143" s="47">
        <f>Water!B23</f>
        <v>4</v>
      </c>
      <c r="C143" s="691"/>
      <c r="D143" s="178">
        <f>Water!C23</f>
        <v>0</v>
      </c>
      <c r="E143" s="178">
        <f>Water!D23</f>
        <v>0</v>
      </c>
      <c r="F143" s="178">
        <f>Water!E23</f>
        <v>0</v>
      </c>
      <c r="G143" s="4" t="str">
        <f>Water!F23</f>
        <v xml:space="preserve">Low Flow Lavatory Faucets in units
2 points  all lavatory faucets are ≤ 1.5 gpm 
3 points  all lavatory faucets are ≤ 0.5 gpm
1 Bonus point is available if all of the lavatory faucets installed in the common areas are ≤ 1.5 gpm or Motion Sensor self closing faucet (0.25 gal/metering cycle Max)
 </v>
      </c>
      <c r="H143" s="4" t="str">
        <f>Water!G23</f>
        <v>All installed lavatory fixtures must comply with the low-flow requirements.</v>
      </c>
      <c r="I143" s="4" t="str">
        <f>Water!H23</f>
        <v>Signed approved plumbing submittals and photo of installed low flow fixtures.</v>
      </c>
      <c r="J143" s="797">
        <f>Water!I23</f>
        <v>0</v>
      </c>
      <c r="K143" s="812"/>
    </row>
    <row r="144" spans="1:11" ht="99.75">
      <c r="A144" s="225" t="str">
        <f>Water!A24</f>
        <v>W 4.03</v>
      </c>
      <c r="B144" s="47">
        <f>Water!B24</f>
        <v>3</v>
      </c>
      <c r="C144" s="691"/>
      <c r="D144" s="178">
        <f>Water!C24</f>
        <v>0</v>
      </c>
      <c r="E144" s="178">
        <f>Water!D24</f>
        <v>0</v>
      </c>
      <c r="F144" s="178">
        <f>Water!E24</f>
        <v>0</v>
      </c>
      <c r="G144" s="4" t="str">
        <f>Water!F24</f>
        <v xml:space="preserve">Low Flow Kitchen Faucets in units
  2 points:    ≤ 1.5 gallons per minute (gpm) OR WaterSense Certified  
 1 Bonus point is available if all of the kitchen faucets installed in the common areas are ≤ 2.0 gpm
 </v>
      </c>
      <c r="H144" s="4" t="str">
        <f>Water!G24</f>
        <v>All installed kitchen fixtures must comply with the low-flow requirements.</v>
      </c>
      <c r="I144" s="4" t="str">
        <f>Water!H24</f>
        <v>Signed approved plumbing submittals and photo of installed low flow fixtures.</v>
      </c>
      <c r="J144" s="797">
        <f>Water!I24</f>
        <v>0</v>
      </c>
      <c r="K144" s="812"/>
    </row>
    <row r="145" spans="1:11" ht="115.05" customHeight="1">
      <c r="A145" s="225" t="str">
        <f>Water!A25</f>
        <v>W 4.04</v>
      </c>
      <c r="B145" s="47">
        <f>Water!B25</f>
        <v>4</v>
      </c>
      <c r="C145" s="691"/>
      <c r="D145" s="178">
        <f>Water!C25</f>
        <v>0</v>
      </c>
      <c r="E145" s="178">
        <f>Water!D25</f>
        <v>0</v>
      </c>
      <c r="F145" s="178">
        <f>Water!E25</f>
        <v>0</v>
      </c>
      <c r="G145" s="4" t="str">
        <f>Water!F25</f>
        <v xml:space="preserve">Low Flow Shower heads in units
  1 point:    ≤ 2.0 gallons per minute (gpm)   
  2 points:  ≤ 1.75 gpm     
  3 points:  ≤  1.5 gpm
 1 Bonus point is available if all of the shower heads installed in the common areas are ≤ 2.0 gpm
 </v>
      </c>
      <c r="H145" s="4" t="str">
        <f>Water!G25</f>
        <v>All installed  shower heads must comply with the low flow requirements.  A maximum of 1 shower head per 15sf of shower compartment is allowed.  If there are multiple showerheads they may NOT operate simultaneously.</v>
      </c>
      <c r="I145" s="4" t="str">
        <f>Water!H25</f>
        <v>Signed approved plumbing submittals and photo of installed low flow fixtures.</v>
      </c>
      <c r="J145" s="797">
        <f>Water!I25</f>
        <v>0</v>
      </c>
      <c r="K145" s="812"/>
    </row>
    <row r="146" spans="1:11" ht="14.25">
      <c r="A146" s="660" t="s">
        <v>110</v>
      </c>
      <c r="B146" s="690"/>
      <c r="C146" s="88"/>
      <c r="D146" s="88"/>
      <c r="E146" s="88"/>
      <c r="F146" s="88"/>
      <c r="G146" s="378" t="str">
        <f>Water!F26</f>
        <v>Appliances and Equipment</v>
      </c>
      <c r="H146" s="378">
        <f>Water!G26</f>
        <v>0</v>
      </c>
      <c r="I146" s="378">
        <f>Water!H26</f>
        <v>0</v>
      </c>
      <c r="J146" s="800">
        <f>Water!I26</f>
        <v>0</v>
      </c>
      <c r="K146" s="812"/>
    </row>
    <row r="147" spans="1:11" ht="57">
      <c r="A147" s="225" t="str">
        <f>Water!A27</f>
        <v>W 5.01</v>
      </c>
      <c r="B147" s="47">
        <f>Water!B27</f>
        <v>4</v>
      </c>
      <c r="C147" s="692"/>
      <c r="D147" s="178">
        <f>Water!C27</f>
        <v>0</v>
      </c>
      <c r="E147" s="178">
        <f>Water!D27</f>
        <v>0</v>
      </c>
      <c r="F147" s="178">
        <f>Water!E27</f>
        <v>0</v>
      </c>
      <c r="G147" s="4" t="str">
        <f>Water!F27</f>
        <v>High Efficiency Water-Saving Clothes Washer:  
2 Point for IWF ≤  3.2 (Front Loading), ≤  4.6 (top Loading), ≤ 4.2 (for clothes washers ≤  2.5 cubic feet) 
2 points:  Commercial clothes washers with IWF ≤  4.0</v>
      </c>
      <c r="H147" s="4" t="str">
        <f>Water!G27</f>
        <v>All installed clothes washers must comply with the stated Water Factor requirement.</v>
      </c>
      <c r="I147" s="4" t="str">
        <f>Water!H27</f>
        <v>Photo of installed high efficiency clothes washer and cut sheets</v>
      </c>
      <c r="J147" s="797">
        <f>Water!I27</f>
        <v>0</v>
      </c>
      <c r="K147" s="812"/>
    </row>
    <row r="148" spans="1:11" ht="28.5">
      <c r="A148" s="225" t="str">
        <f>Water!A28</f>
        <v>W 5.02</v>
      </c>
      <c r="B148" s="47">
        <f>Water!B28</f>
        <v>2</v>
      </c>
      <c r="C148" s="692"/>
      <c r="D148" s="178">
        <f>Water!C28</f>
        <v>0</v>
      </c>
      <c r="E148" s="178">
        <f>Water!D28</f>
        <v>0</v>
      </c>
      <c r="F148" s="178">
        <f>Water!E28</f>
        <v>0</v>
      </c>
      <c r="G148" s="4" t="str">
        <f>Water!F28</f>
        <v>Tankless, boiler, or recirculating hot water heaters</v>
      </c>
      <c r="H148" s="4" t="str">
        <f>Water!G28</f>
        <v xml:space="preserve">Install on demand tankless hot water heaters or hot water recirculation system </v>
      </c>
      <c r="I148" s="4" t="str">
        <f>Water!H28</f>
        <v>Photo of installed tankless water heaters and cut sheets or schematics of recirculation system</v>
      </c>
      <c r="J148" s="797">
        <f>Water!I28</f>
        <v>0</v>
      </c>
      <c r="K148" s="812"/>
    </row>
    <row r="149" spans="1:11" ht="97.05" customHeight="1">
      <c r="A149" s="225" t="str">
        <f>Water!A29</f>
        <v>W 5.03</v>
      </c>
      <c r="B149" s="47">
        <f>Water!B29</f>
        <v>1</v>
      </c>
      <c r="C149" s="715"/>
      <c r="D149" s="178">
        <f>Water!C29</f>
        <v>0</v>
      </c>
      <c r="E149" s="178">
        <f>Water!D29</f>
        <v>0</v>
      </c>
      <c r="F149" s="178">
        <f>Water!E29</f>
        <v>0</v>
      </c>
      <c r="G149" s="4" t="str">
        <f>Water!F29</f>
        <v>Compact hot water distribution</v>
      </c>
      <c r="H149" s="4" t="str">
        <f>Water!G29</f>
        <v xml:space="preserve">Install compact hot water distribution system. For a conventional system, no branch line from the water heater to any fixture may exceed 25 feet. Branch lines from the central header to each fixture must be a maximum of ½-inch diameter.  One point is also available for use of a manifold system or a recirculation loop with an on-demand control with auto pump shut-off in the kitchen and each full bathroom.  </v>
      </c>
      <c r="I149" s="4" t="str">
        <f>Water!H29</f>
        <v>Floorplan showing location of hot water heaters/distribution system</v>
      </c>
      <c r="J149" s="797">
        <f>Water!I29</f>
        <v>0</v>
      </c>
      <c r="K149" s="812"/>
    </row>
    <row r="150" spans="1:11" ht="14.25">
      <c r="A150" s="660" t="s">
        <v>230</v>
      </c>
      <c r="B150" s="690"/>
      <c r="C150" s="88"/>
      <c r="D150" s="88"/>
      <c r="E150" s="88"/>
      <c r="F150" s="88"/>
      <c r="G150" s="716" t="str">
        <f>Water!F30</f>
        <v>Water Certifications</v>
      </c>
      <c r="H150" s="716">
        <f>Water!G30</f>
        <v>0</v>
      </c>
      <c r="I150" s="716">
        <f>Water!H30</f>
        <v>0</v>
      </c>
      <c r="J150" s="800">
        <f>Water!I30</f>
        <v>0</v>
      </c>
      <c r="K150" s="812"/>
    </row>
    <row r="151" spans="1:11" ht="28.5">
      <c r="A151" s="225" t="str">
        <f>Water!A31</f>
        <v>W 6.01</v>
      </c>
      <c r="B151" s="47">
        <f>Water!B31</f>
        <v>5</v>
      </c>
      <c r="C151" s="693"/>
      <c r="D151" s="178">
        <f>Water!C31</f>
        <v>0</v>
      </c>
      <c r="E151" s="178">
        <f>Water!D31</f>
        <v>0</v>
      </c>
      <c r="F151" s="178">
        <f>Water!E31</f>
        <v>0</v>
      </c>
      <c r="G151" s="4" t="str">
        <f>Water!F31</f>
        <v>Florida WaterStar℠ Certification</v>
      </c>
      <c r="H151" s="4" t="str">
        <f>Water!G31</f>
        <v xml:space="preserve">Meet the WaterStar™ or WaterSense certification program requirements.  </v>
      </c>
      <c r="I151" s="4" t="str">
        <f>Water!H31</f>
        <v>Copy of Florida WaterStar℠ Certificate</v>
      </c>
      <c r="J151" s="797">
        <f>Water!I31</f>
        <v>0</v>
      </c>
      <c r="K151" s="812"/>
    </row>
    <row r="152" spans="1:11" ht="28.9" thickBot="1">
      <c r="A152" s="231" t="str">
        <f>Water!A32</f>
        <v>W 6.02</v>
      </c>
      <c r="B152" s="85">
        <f>Water!B32</f>
        <v>2</v>
      </c>
      <c r="C152" s="700"/>
      <c r="D152" s="179">
        <f>Water!C32</f>
        <v>0</v>
      </c>
      <c r="E152" s="179">
        <f>Water!D32</f>
        <v>0</v>
      </c>
      <c r="F152" s="179">
        <f>Water!E32</f>
        <v>0</v>
      </c>
      <c r="G152" s="72" t="str">
        <f>Water!F32</f>
        <v>Florida Friendly Landscape Recognition</v>
      </c>
      <c r="H152" s="72" t="str">
        <f>Water!G32</f>
        <v>Obtain Florida Friendly Landscaping™ Program New Construction Certification</v>
      </c>
      <c r="I152" s="72" t="str">
        <f>Water!H32</f>
        <v>Copy of WaterStar Certification</v>
      </c>
      <c r="J152" s="797">
        <f>Water!I32</f>
        <v>0</v>
      </c>
      <c r="K152" s="812"/>
    </row>
    <row r="153" spans="1:11" customFormat="1" ht="21.4" thickBot="1">
      <c r="A153" s="694" t="s">
        <v>344</v>
      </c>
      <c r="B153" s="695"/>
      <c r="C153" s="695"/>
      <c r="D153" s="695"/>
      <c r="E153" s="695"/>
      <c r="F153" s="695"/>
      <c r="G153" s="699"/>
      <c r="H153" s="699"/>
      <c r="I153" s="699"/>
      <c r="J153" s="801"/>
      <c r="K153" s="811"/>
    </row>
    <row r="154" spans="1:11" ht="26.25">
      <c r="A154" s="226" t="s">
        <v>67</v>
      </c>
      <c r="B154" s="80" t="s">
        <v>221</v>
      </c>
      <c r="C154" s="217" t="s">
        <v>335</v>
      </c>
      <c r="D154" s="80" t="s">
        <v>711</v>
      </c>
      <c r="E154" s="80" t="s">
        <v>219</v>
      </c>
      <c r="F154" s="80" t="s">
        <v>220</v>
      </c>
      <c r="G154" s="302"/>
      <c r="H154" s="302"/>
      <c r="I154" s="307"/>
      <c r="J154" s="798"/>
      <c r="K154" s="812"/>
    </row>
    <row r="155" spans="1:11" ht="21">
      <c r="A155" s="227"/>
      <c r="B155" s="53">
        <f>Site!B3</f>
        <v>69</v>
      </c>
      <c r="C155" s="215">
        <f>SUM(C161:C191)</f>
        <v>0</v>
      </c>
      <c r="D155" s="53">
        <f>SUM(D161:D191)</f>
        <v>0</v>
      </c>
      <c r="E155" s="53">
        <f>SUM(E161:E191)</f>
        <v>0</v>
      </c>
      <c r="F155" s="53">
        <f>SUM(F161:F191)</f>
        <v>0</v>
      </c>
      <c r="G155" s="303" t="s">
        <v>320</v>
      </c>
      <c r="H155" s="306">
        <f>IF(D155&lt;5,5-D155,0)</f>
        <v>5</v>
      </c>
      <c r="I155" s="303"/>
      <c r="J155" s="453"/>
      <c r="K155" s="812"/>
    </row>
    <row r="156" spans="1:11" customFormat="1">
      <c r="A156" s="115" t="s">
        <v>21</v>
      </c>
      <c r="B156" s="116"/>
      <c r="C156" s="116"/>
      <c r="D156" s="116"/>
      <c r="E156" s="116"/>
      <c r="F156" s="116"/>
      <c r="G156" s="109" t="s">
        <v>216</v>
      </c>
      <c r="H156" s="109" t="s">
        <v>217</v>
      </c>
      <c r="I156" s="110" t="s">
        <v>218</v>
      </c>
      <c r="J156" s="310" t="s">
        <v>228</v>
      </c>
      <c r="K156" s="415" t="s">
        <v>901</v>
      </c>
    </row>
    <row r="157" spans="1:11">
      <c r="A157" s="228" t="s">
        <v>57</v>
      </c>
      <c r="B157" s="73"/>
      <c r="C157" s="73"/>
      <c r="D157" s="73"/>
      <c r="E157" s="73"/>
      <c r="F157" s="73"/>
      <c r="H157" s="1"/>
      <c r="J157" s="453"/>
      <c r="K157" s="812"/>
    </row>
    <row r="158" spans="1:11" ht="57">
      <c r="A158" s="229" t="str">
        <f>Site!A6</f>
        <v>S P1</v>
      </c>
      <c r="B158" s="325" t="str">
        <f>Site!B6</f>
        <v>Required</v>
      </c>
      <c r="C158" s="58"/>
      <c r="D158" s="212">
        <f>Site!C6</f>
        <v>0</v>
      </c>
      <c r="E158" s="58"/>
      <c r="F158" s="58"/>
      <c r="G158" s="4" t="str">
        <f>Site!F6</f>
        <v>Copy of Stormwater Pollution Prevention Plan (SWPPP) and Florida Department of Environmental Protection (FDEP) Notice of Intent (NOI) onsite</v>
      </c>
      <c r="H158" s="4" t="str">
        <f>Site!G6</f>
        <v>Keep copy of SWPPP &amp; FDEP National Pollutant Discharge Elimination System (NPDES) Notice of Intent (NOI) onsite for contractor to implement &amp; maintain SWPPP Best Management Practices (BMP) as designed by civil engineer or SWPPP designer.</v>
      </c>
      <c r="I158" s="4" t="str">
        <f>Site!H6</f>
        <v>Copy of Notice of Intent if applicable (some sites do not require due to size).</v>
      </c>
      <c r="J158" s="797">
        <f>Site!I6</f>
        <v>0</v>
      </c>
      <c r="K158" s="812"/>
    </row>
    <row r="159" spans="1:11" ht="156" customHeight="1">
      <c r="A159" s="229" t="str">
        <f>Site!A7</f>
        <v>S P2</v>
      </c>
      <c r="B159" s="325" t="str">
        <f>Site!B7</f>
        <v>Required</v>
      </c>
      <c r="C159" s="58"/>
      <c r="D159" s="212">
        <f>Site!C7</f>
        <v>0</v>
      </c>
      <c r="E159" s="58"/>
      <c r="F159" s="58"/>
      <c r="G159" s="4" t="str">
        <f>Site!F7</f>
        <v>Erosion and Sedimentation Control</v>
      </c>
      <c r="H159" s="4" t="str">
        <f>Site!G7</f>
        <v>Design a sediment and erosion control plan, specific to the site that conforms to United States Environmental Protection Agency (EPA) Document No. EPA 832/R-92-005 (September 1992), Storm Water Management for Construction Activities, Chapter 3, OR local erosion and sedimentation control standards and codes, whichever is more stringent. The plan shall meet the following objectives:
• Prevent loss of soil during construction by stormwater runoff and/or wind erosion, including protecting topsoil by stockpiling for reuse.
• Prevent sedimentation of storm sewer or receiving streams and/or air pollution with dust and particulate matter.</v>
      </c>
      <c r="I159" s="4" t="str">
        <f>Site!H7</f>
        <v>Copy of erosion control plan, site details and photos</v>
      </c>
      <c r="J159" s="797">
        <f>Site!I7</f>
        <v>0</v>
      </c>
      <c r="K159" s="812"/>
    </row>
    <row r="160" spans="1:11" ht="14.25">
      <c r="A160" s="230" t="s">
        <v>114</v>
      </c>
      <c r="B160" s="88"/>
      <c r="C160" s="88"/>
      <c r="D160" s="88"/>
      <c r="E160" s="88"/>
      <c r="F160" s="88"/>
      <c r="G160" s="378" t="str">
        <f>Site!F8</f>
        <v>Site Selection</v>
      </c>
      <c r="H160" s="378">
        <f>Site!G8</f>
        <v>0</v>
      </c>
      <c r="I160" s="378">
        <f>Site!H8</f>
        <v>0</v>
      </c>
      <c r="J160" s="800">
        <f>Site!I8</f>
        <v>0</v>
      </c>
      <c r="K160" s="812"/>
    </row>
    <row r="161" spans="1:11" ht="28.5">
      <c r="A161" s="229" t="str">
        <f>Site!A9</f>
        <v>S 1.01</v>
      </c>
      <c r="B161" s="691">
        <f>Site!B9</f>
        <v>1</v>
      </c>
      <c r="C161" s="47"/>
      <c r="D161" s="178">
        <f>Site!C9</f>
        <v>0</v>
      </c>
      <c r="E161" s="178">
        <f>Site!D9</f>
        <v>0</v>
      </c>
      <c r="F161" s="178">
        <f>Site!E9</f>
        <v>0</v>
      </c>
      <c r="G161" s="4" t="str">
        <f>Site!F9</f>
        <v>Select Appropriate Site</v>
      </c>
      <c r="H161" s="4" t="str">
        <f>Site!G9</f>
        <v>Do not develop on:  Prime farmland, flood prone areas, habitat for threatened species, within 100 feet of wetlands, public parkland</v>
      </c>
      <c r="I161" s="4" t="str">
        <f>Site!H9</f>
        <v>Site survey and Google earth map.</v>
      </c>
      <c r="J161" s="797">
        <f>Site!I9</f>
        <v>0</v>
      </c>
      <c r="K161" s="812"/>
    </row>
    <row r="162" spans="1:11" ht="71.25">
      <c r="A162" s="229" t="str">
        <f>Site!A10</f>
        <v>S 1.02</v>
      </c>
      <c r="B162" s="691">
        <f>Site!B10</f>
        <v>8</v>
      </c>
      <c r="C162" s="47"/>
      <c r="D162" s="178">
        <f>Site!C10</f>
        <v>0</v>
      </c>
      <c r="E162" s="178">
        <f>Site!D10</f>
        <v>0</v>
      </c>
      <c r="F162" s="178">
        <f>Site!E10</f>
        <v>0</v>
      </c>
      <c r="G162" s="4" t="str">
        <f>Site!F10</f>
        <v>Project is located within a:
  2 points:  Within an FGBC Certified Green Local Government or equivalent.
  6 points:  Within a FGBC Certified Green Land Development or equivalent.</v>
      </c>
      <c r="H162" s="4" t="str">
        <f>Site!G10</f>
        <v>Build within an FGBC certified Green Local Government, Land Development or equivalent.</v>
      </c>
      <c r="I162" s="4" t="str">
        <f>Site!H10</f>
        <v>Provide proof of certifications.</v>
      </c>
      <c r="J162" s="797">
        <f>Site!I10</f>
        <v>0</v>
      </c>
      <c r="K162" s="812"/>
    </row>
    <row r="163" spans="1:11" ht="26" customHeight="1">
      <c r="A163" s="229" t="str">
        <f>Site!A11</f>
        <v>S 1.03</v>
      </c>
      <c r="B163" s="691">
        <f>Site!B11</f>
        <v>2</v>
      </c>
      <c r="C163" s="47"/>
      <c r="D163" s="178">
        <f>Site!C11</f>
        <v>0</v>
      </c>
      <c r="E163" s="178">
        <f>Site!D11</f>
        <v>0</v>
      </c>
      <c r="F163" s="178">
        <f>Site!E11</f>
        <v>0</v>
      </c>
      <c r="G163" s="4" t="str">
        <f>Site!F11</f>
        <v>Project FFE is a minimum of 10' NGVD</v>
      </c>
      <c r="H163" s="4" t="str">
        <f>Site!G11</f>
        <v>Locate project with high density in areas less vulnerable to sea level rise.</v>
      </c>
      <c r="I163" s="4" t="str">
        <f>Site!H11</f>
        <v>Project location and flood information.</v>
      </c>
      <c r="J163" s="797">
        <f>Site!I11</f>
        <v>0</v>
      </c>
      <c r="K163" s="812"/>
    </row>
    <row r="164" spans="1:11" ht="71.25">
      <c r="A164" s="229" t="str">
        <f>Site!A12</f>
        <v>S 1.04</v>
      </c>
      <c r="B164" s="691">
        <f>Site!B12</f>
        <v>4</v>
      </c>
      <c r="C164" s="47"/>
      <c r="D164" s="178">
        <f>Site!C12</f>
        <v>0</v>
      </c>
      <c r="E164" s="178">
        <f>Site!D12</f>
        <v>0</v>
      </c>
      <c r="F164" s="178">
        <f>Site!E12</f>
        <v>0</v>
      </c>
      <c r="G164" s="4" t="str">
        <f>Site!F12</f>
        <v>High Density project
1 point:  ≥ 30 Dwelling Units (DU) per Acre 
2 points:   ≥ 60 DU/acre
3 points:   ≥ 90 DU/acre
4 points:   ≥ 120 DU/acre</v>
      </c>
      <c r="H164" s="4" t="str">
        <f>Site!G12</f>
        <v>Project with high dwelling unit density</v>
      </c>
      <c r="I164" s="4" t="str">
        <f>Site!H12</f>
        <v xml:space="preserve">Number of units per acre </v>
      </c>
      <c r="J164" s="797">
        <f>Site!I12</f>
        <v>0</v>
      </c>
      <c r="K164" s="812"/>
    </row>
    <row r="165" spans="1:11" ht="42.75">
      <c r="A165" s="229" t="str">
        <f>Site!A13</f>
        <v>S 1.05</v>
      </c>
      <c r="B165" s="691">
        <f>Site!B13</f>
        <v>3</v>
      </c>
      <c r="C165" s="47"/>
      <c r="D165" s="178">
        <f>Site!C13</f>
        <v>0</v>
      </c>
      <c r="E165" s="178">
        <f>Site!D13</f>
        <v>0</v>
      </c>
      <c r="F165" s="178">
        <f>Site!E13</f>
        <v>0</v>
      </c>
      <c r="G165" s="4" t="str">
        <f>Site!F13</f>
        <v>Greyfield Redevelopment</v>
      </c>
      <c r="H165" s="4" t="str">
        <f>Site!G13</f>
        <v>Locate the building on a site that has existing hardscape or other structure that must be replaced.  To achieve this credit, the site must have utility connections available within 1/8 mile boundary.</v>
      </c>
      <c r="I165" s="4" t="str">
        <f>Site!H13</f>
        <v>Copy of a site plan with the existing conditions</v>
      </c>
      <c r="J165" s="797">
        <f>Site!I13</f>
        <v>0</v>
      </c>
      <c r="K165" s="812"/>
    </row>
    <row r="166" spans="1:11" ht="54" customHeight="1">
      <c r="A166" s="229" t="str">
        <f>Site!A14</f>
        <v>S 1.06</v>
      </c>
      <c r="B166" s="691">
        <f>Site!B14</f>
        <v>3</v>
      </c>
      <c r="C166" s="47"/>
      <c r="D166" s="178">
        <f>Site!C14</f>
        <v>0</v>
      </c>
      <c r="E166" s="178">
        <f>Site!D14</f>
        <v>0</v>
      </c>
      <c r="F166" s="178">
        <f>Site!E14</f>
        <v>0</v>
      </c>
      <c r="G166" s="4" t="str">
        <f>Site!F14</f>
        <v>Brownfield Redevelopment</v>
      </c>
      <c r="H166" s="4" t="str">
        <f>Site!G14</f>
        <v>Development of any EPA or federal/state/local government classified brownfield and provide remediation as required by EPA’s Sustainable Redevelopment of Brownfields Program.</v>
      </c>
      <c r="I166" s="4" t="str">
        <f>Site!H14</f>
        <v>Provide a copy of the Phase II Environmental Site Assessment OR a letter from a local, state or federal regulatory agency confirming that the site is classified as a brownfield</v>
      </c>
      <c r="J166" s="797">
        <f>Site!I14</f>
        <v>0</v>
      </c>
      <c r="K166" s="812"/>
    </row>
    <row r="167" spans="1:11" ht="71.25">
      <c r="A167" s="229" t="str">
        <f>Site!A15</f>
        <v>S 1.07</v>
      </c>
      <c r="B167" s="691">
        <f>Site!B15</f>
        <v>5</v>
      </c>
      <c r="C167" s="48"/>
      <c r="D167" s="178">
        <f>Site!C15</f>
        <v>0</v>
      </c>
      <c r="E167" s="178">
        <f>Site!D15</f>
        <v>0</v>
      </c>
      <c r="F167" s="178">
        <f>Site!E15</f>
        <v>0</v>
      </c>
      <c r="G167" s="4" t="str">
        <f>Site!F15</f>
        <v>Access to Basic Services  (Connectivity) 
1 point awarded for each 3 unique services with a max of 5 pts.</v>
      </c>
      <c r="H167" s="4" t="str">
        <f>Site!G15</f>
        <v xml:space="preserve">Locate the building on a site that is within 1/2 mile of, and has safe and walkable access to, basic services (this can be measured as the crow flies).  Each type of service may only be counted once, i.e. if there are 3 banks, for the purposes of this Checklist that is equal to ONE service.  Please refer to the Reference Guide for a list of services.  </v>
      </c>
      <c r="I167" s="4" t="str">
        <f>Site!H15</f>
        <v xml:space="preserve">Aerial context map with building location, and location and type of basic services within ½ mile.  </v>
      </c>
      <c r="J167" s="797">
        <f>Site!I15</f>
        <v>0</v>
      </c>
      <c r="K167" s="812"/>
    </row>
    <row r="168" spans="1:11" ht="109.05" customHeight="1">
      <c r="A168" s="229" t="str">
        <f>Site!A16</f>
        <v>S 1.08</v>
      </c>
      <c r="B168" s="691">
        <f>Site!B16</f>
        <v>4</v>
      </c>
      <c r="C168" s="48"/>
      <c r="D168" s="178">
        <f>Site!C16</f>
        <v>0</v>
      </c>
      <c r="E168" s="178">
        <f>Site!D16</f>
        <v>0</v>
      </c>
      <c r="F168" s="178">
        <f>Site!E16</f>
        <v>0</v>
      </c>
      <c r="G168" s="4" t="str">
        <f>Site!F16</f>
        <v>Public Transportation Access</v>
      </c>
      <c r="H168" s="4" t="str">
        <f>Site!G16</f>
        <v xml:space="preserve">Site is located within 1/2 mile of an existing or funded rail node OR within 1/4 of mile safe and walkable access to mass transit of at least 1 active bus stop, trolley or ride share (this can be measured as the crow flies).
2 Points:  1 route within ¼ mile
 3 Points:  2-4 routes within ¼ mile
 4 Points: 5+ routes within ¼ mile
</v>
      </c>
      <c r="I168" s="4" t="str">
        <f>Site!H16</f>
        <v>Regional/local drawing or transit map highlighting the building location and the fixed rail stations and bus lines, and indicate the distances between them. Include a scale bar for distance measurement.</v>
      </c>
      <c r="J168" s="797">
        <f>Site!I16</f>
        <v>0</v>
      </c>
      <c r="K168" s="812"/>
    </row>
    <row r="169" spans="1:11" ht="14.25">
      <c r="A169" s="230" t="s">
        <v>119</v>
      </c>
      <c r="B169" s="88"/>
      <c r="C169" s="88"/>
      <c r="D169" s="88"/>
      <c r="E169" s="88"/>
      <c r="F169" s="88"/>
      <c r="G169" s="378" t="str">
        <f>Site!F17</f>
        <v>Site Enhancement</v>
      </c>
      <c r="H169" s="378">
        <f>Site!G17</f>
        <v>0</v>
      </c>
      <c r="I169" s="378">
        <f>Site!H17</f>
        <v>0</v>
      </c>
      <c r="J169" s="800">
        <f>Site!I17</f>
        <v>0</v>
      </c>
      <c r="K169" s="812"/>
    </row>
    <row r="170" spans="1:11" ht="85.5">
      <c r="A170" s="769" t="str">
        <f>Site!A18</f>
        <v>S 2.01</v>
      </c>
      <c r="B170" s="691">
        <f>Site!B18</f>
        <v>1</v>
      </c>
      <c r="C170" s="47"/>
      <c r="D170" s="178">
        <f>Site!C18</f>
        <v>0</v>
      </c>
      <c r="E170" s="178">
        <f>Site!D18</f>
        <v>0</v>
      </c>
      <c r="F170" s="178">
        <f>Site!E18</f>
        <v>0</v>
      </c>
      <c r="G170" s="4" t="str">
        <f>Site!F18</f>
        <v>Tree Preservation</v>
      </c>
      <c r="H170" s="4" t="str">
        <f>Site!G18</f>
        <v xml:space="preserve">Protect existing trees during construction of project by employing the following techniques to at least 36 inches of diameter at breast height (DBH)  (i.e. nine 4-inch trees, three 12-inch trees, etc.) per acre.  Refer to FGBC Reference Guide for all credit requirements.  </v>
      </c>
      <c r="I170" s="4" t="str">
        <f>Site!H18</f>
        <v xml:space="preserve">Tree/native plant identification survey and photo or other documentation of each technique.  For multi-family projects, tree protection shall be shown on the site plan or on a tree survey with details on the drawings outlining protection strategies, barricades, fencing, and areas of protection.  </v>
      </c>
      <c r="J170" s="797">
        <f>Site!I18</f>
        <v>0</v>
      </c>
      <c r="K170" s="812"/>
    </row>
    <row r="171" spans="1:11" ht="68" customHeight="1">
      <c r="A171" s="769" t="str">
        <f>Site!A19</f>
        <v>S 2.02</v>
      </c>
      <c r="B171" s="691">
        <f>Site!B19</f>
        <v>1</v>
      </c>
      <c r="C171" s="47"/>
      <c r="D171" s="178">
        <f>Site!C19</f>
        <v>0</v>
      </c>
      <c r="E171" s="178">
        <f>Site!D19</f>
        <v>0</v>
      </c>
      <c r="F171" s="178">
        <f>Site!E19</f>
        <v>0</v>
      </c>
      <c r="G171" s="4" t="str">
        <f>Site!F19</f>
        <v>Minimize Site Disturbance</v>
      </c>
      <c r="H171" s="4" t="str">
        <f>Site!G19</f>
        <v>The maximum square footage of the site that may be disturbed, excluding the building footprint, must be less than or equal to the building footprint.</v>
      </c>
      <c r="I171" s="4" t="str">
        <f>Site!H19</f>
        <v xml:space="preserve">Copy of project site indicating building footprint, square footage of building footprint and outlining site cleaning operation boundaries and staging areas.  Provide photos of site demonstrating minimal site disturbance.  </v>
      </c>
      <c r="J171" s="797">
        <f>Site!I19</f>
        <v>0</v>
      </c>
      <c r="K171" s="812"/>
    </row>
    <row r="172" spans="1:11" ht="85.5">
      <c r="A172" s="769" t="str">
        <f>Site!A20</f>
        <v>S 2.03</v>
      </c>
      <c r="B172" s="691" t="str">
        <f>Site!B20</f>
        <v xml:space="preserve"> 2-4</v>
      </c>
      <c r="C172" s="47"/>
      <c r="D172" s="178">
        <f>Site!C20</f>
        <v>0</v>
      </c>
      <c r="E172" s="178">
        <f>Site!D20</f>
        <v>0</v>
      </c>
      <c r="F172" s="178">
        <f>Site!E20</f>
        <v>0</v>
      </c>
      <c r="G172" s="4" t="str">
        <f>Site!F20</f>
        <v>Site Open Space
2 points:  Increased Open Space
4 points:  Increased Shaded Open Space</v>
      </c>
      <c r="H172" s="4" t="str">
        <f>Site!G20</f>
        <v>Exceed minimum zoning requirements for open space by 25%.    Stormwater retention/detention areas may be included in the open space calculations if they are specifically designed for dual use/function, for example, recreation areas that function as dry detention may be included in the calculation.</v>
      </c>
      <c r="I172" s="4" t="str">
        <f>Site!H20</f>
        <v xml:space="preserve">Provide a site plan with the building footprint, square footage of building footprint (or a copy of the local zoning open space requirements) that shows the designated open space and landscape plan.  Also provide a list of trees and their projected canopies after 10 years.  </v>
      </c>
      <c r="J172" s="797">
        <f>Site!I20</f>
        <v>0</v>
      </c>
      <c r="K172" s="812"/>
    </row>
    <row r="173" spans="1:11" ht="14.25">
      <c r="A173" s="230" t="s">
        <v>121</v>
      </c>
      <c r="B173" s="88"/>
      <c r="C173" s="88"/>
      <c r="D173" s="88"/>
      <c r="E173" s="88"/>
      <c r="F173" s="88"/>
      <c r="G173" s="378" t="str">
        <f>Site!F21</f>
        <v>Transportation</v>
      </c>
      <c r="H173" s="378">
        <f>Site!G21</f>
        <v>0</v>
      </c>
      <c r="I173" s="378">
        <f>Site!H21</f>
        <v>0</v>
      </c>
      <c r="J173" s="800">
        <f>Site!I21</f>
        <v>0</v>
      </c>
      <c r="K173" s="812"/>
    </row>
    <row r="174" spans="1:11" ht="57">
      <c r="A174" s="229" t="str">
        <f>Site!A22</f>
        <v>S 3.01</v>
      </c>
      <c r="B174" s="691">
        <f>Site!B22</f>
        <v>1</v>
      </c>
      <c r="C174" s="47"/>
      <c r="D174" s="178">
        <f>Site!C22</f>
        <v>0</v>
      </c>
      <c r="E174" s="178">
        <f>Site!D22</f>
        <v>0</v>
      </c>
      <c r="F174" s="178">
        <f>Site!E22</f>
        <v>0</v>
      </c>
      <c r="G174" s="4" t="str">
        <f>Site!F22</f>
        <v>Bicycle Storage</v>
      </c>
      <c r="H174" s="4" t="str">
        <f>Site!G22</f>
        <v xml:space="preserve">Project must provide long term bike storage for a minimum of 5% of the total building occupants.  Bike parking must be covered or otherwise protected from the weather.  Ground level exterior short term bike racks are NOT included as part of the required 5%.  </v>
      </c>
      <c r="I174" s="4" t="str">
        <f>Site!H22</f>
        <v>Provide site plan identifying bike storage, cut sheet of bike rack, and photo of installed bike storage</v>
      </c>
      <c r="J174" s="797">
        <f>Site!I22</f>
        <v>0</v>
      </c>
      <c r="K174" s="812"/>
    </row>
    <row r="175" spans="1:11" ht="230" customHeight="1">
      <c r="A175" s="229" t="str">
        <f>Site!A23</f>
        <v>S 3.02</v>
      </c>
      <c r="B175" s="691">
        <f>Site!B23</f>
        <v>4</v>
      </c>
      <c r="C175" s="47"/>
      <c r="D175" s="178">
        <f>Site!C23</f>
        <v>0</v>
      </c>
      <c r="E175" s="178">
        <f>Site!D23</f>
        <v>0</v>
      </c>
      <c r="F175" s="178">
        <f>Site!E23</f>
        <v>0</v>
      </c>
      <c r="G175" s="4" t="str">
        <f>Site!F23</f>
        <v>Alternative Fuel Refueling Stations   
1 - 4 Points      
1 point:  3% of the total parking spaces provided are designated for alternative fuel, hybrid, high capacity or electrical vehicle
 1 point:  10% of the total parking spaces are designed and constructed to include conduit and dedicated electrical capacity that will allow for non invasive installation of electric chargers at a future date. 
2 points:  1.5% of the total parking spaces provided are designated for electrical vehicle charging.  Provide a minimum of one 220 volt 40 Amp outlet at each parking space.
3 points:  3% of the total parking spaces provided are designated for electrical vehicle charging.  Provide a minimum of one 220 volt 40 Amp outlet at each parking space.</v>
      </c>
      <c r="H175" s="4" t="str">
        <f>Site!G23</f>
        <v xml:space="preserve">Provide preferred parking and or accommodations based on the requirements listed below, for alternative fuel, hybrid, high capacity or electrical vehicle.  Points are available based on the percentage of preferred parking and type of accommodations installed.  </v>
      </c>
      <c r="I175" s="4" t="str">
        <f>Site!H23</f>
        <v>Plan identifying location of preferred parking, description of charging apparatus and photos of installed equipment</v>
      </c>
      <c r="J175" s="797">
        <f>Site!I23</f>
        <v>0</v>
      </c>
      <c r="K175" s="812"/>
    </row>
    <row r="176" spans="1:11" ht="128.25">
      <c r="A176" s="229" t="str">
        <f>Site!A24</f>
        <v>S 3.03</v>
      </c>
      <c r="B176" s="691">
        <f>Site!B24</f>
        <v>4</v>
      </c>
      <c r="C176" s="47"/>
      <c r="D176" s="178">
        <f>Site!C24</f>
        <v>0</v>
      </c>
      <c r="E176" s="178">
        <f>Site!D24</f>
        <v>0</v>
      </c>
      <c r="F176" s="178">
        <f>Site!E24</f>
        <v>0</v>
      </c>
      <c r="G176" s="4" t="str">
        <f>Site!F24</f>
        <v>Parking Capacity
1 point:  Provide less parking than required by the base parking ratio calculation.
1 point:  Enter into a shared parking use agreement with surrounding properties.
2 points:  Provide 5% less parking than required by the base parking ratio calculation.
3 points:  Provide 10% less parking than required by the base parking ratio calculation.</v>
      </c>
      <c r="H176" s="4" t="str">
        <f>Site!G24</f>
        <v>Pursue parking reduction via waiver, variance or shared parking agreement.  Parking quantity required must be less than the base parking ratio calculation.</v>
      </c>
      <c r="I176" s="4" t="str">
        <f>Site!H24</f>
        <v>Provide a calculation of the zoning required parking spaces, a letter from the local jurisdiction indicating the projects parking requirements and a site plan with a total parking count.</v>
      </c>
      <c r="J176" s="797">
        <f>Site!I24</f>
        <v>0</v>
      </c>
      <c r="K176" s="812"/>
    </row>
    <row r="177" spans="1:11" ht="85.05" customHeight="1">
      <c r="A177" s="229" t="str">
        <f>Site!A25</f>
        <v>S 3.04</v>
      </c>
      <c r="B177" s="691">
        <f>Site!B25</f>
        <v>3</v>
      </c>
      <c r="C177" s="47"/>
      <c r="D177" s="178">
        <f>Site!C25</f>
        <v>0</v>
      </c>
      <c r="E177" s="178">
        <f>Site!D25</f>
        <v>0</v>
      </c>
      <c r="F177" s="178">
        <f>Site!E25</f>
        <v>0</v>
      </c>
      <c r="G177" s="4" t="str">
        <f>Site!F25</f>
        <v>Compact or Automated Parking  
1 point: ≥ 10% stacked parking
2 points:  ≥ 20% stacked parking
3 points:  ≥ 30% stacked parking
3 points: 100% Valet Parking</v>
      </c>
      <c r="H177" s="4" t="str">
        <f>Site!G25</f>
        <v>Incorporate lifts, elevators or valet parking to reduce the structure required to support the parking demands of the high rise.  Earn 1 point if a minimum of 10% of the total parking spaces provided are stack parking, elevators, or lifts.  Earn 2 points for 20% and 3 points for 30%.   Three points are also available if the project has 100% valet parking.</v>
      </c>
      <c r="I177" s="4" t="str">
        <f>Site!H25</f>
        <v>Detail and description of plan and system</v>
      </c>
      <c r="J177" s="797">
        <f>Site!I25</f>
        <v>0</v>
      </c>
      <c r="K177" s="812"/>
    </row>
    <row r="178" spans="1:11" ht="14.25">
      <c r="A178" s="230" t="s">
        <v>122</v>
      </c>
      <c r="B178" s="88"/>
      <c r="C178" s="88"/>
      <c r="D178" s="88"/>
      <c r="E178" s="88"/>
      <c r="F178" s="88"/>
      <c r="G178" s="378" t="str">
        <f>Site!F26</f>
        <v>Heat Islands</v>
      </c>
      <c r="H178" s="378">
        <f>Site!G26</f>
        <v>0</v>
      </c>
      <c r="I178" s="378">
        <f>Site!H26</f>
        <v>0</v>
      </c>
      <c r="J178" s="800">
        <f>Site!I26</f>
        <v>0</v>
      </c>
      <c r="K178" s="800">
        <f>Site!J26</f>
        <v>0</v>
      </c>
    </row>
    <row r="179" spans="1:11" ht="171">
      <c r="A179" s="229" t="str">
        <f>Site!A27</f>
        <v>S 4.01</v>
      </c>
      <c r="B179" s="691">
        <f>Site!B27</f>
        <v>4</v>
      </c>
      <c r="C179" s="48"/>
      <c r="D179" s="178">
        <f>Site!C27</f>
        <v>0</v>
      </c>
      <c r="E179" s="178">
        <f>Site!D27</f>
        <v>0</v>
      </c>
      <c r="F179" s="178">
        <f>Site!E27</f>
        <v>0</v>
      </c>
      <c r="G179" s="4" t="str">
        <f>Site!F27</f>
        <v>Roof
1 point:  20% roof coverage
2 point:  40% roof coverage
3 point:  60% roof coverage
4 point:  80% roof coverage</v>
      </c>
      <c r="H179" s="4" t="str">
        <f>Site!G27</f>
        <v>Use ENERGY STAR Roof-compliant, high-reflectance AND high emissivity roofing (for low slope roofs: initial reflectance of at least 0.65 and three-year-aged reflectance of at least 0.5 when tested in accordance with ASTM E903 and emissivity of at least 0.9 when tested in accordance with ASTM 408; for steep slope roofs: initial reflectance of at least 0.25 and three-year-aged reflectance of at least 0.15 when tested in accordance with ASTM E903 and emissivity of at least 0.9 when tested in accordance with ASTM 408) for a minimum of 20% of the roof surface (alternatively roof materials may have a LRV ≥ 50); OR Install a “green” (vegetated) roof for at least 20% of the roof area. Combinations of high albedo and vegetated roof can be used providing they collectively cover at least 20% of the roof area.</v>
      </c>
      <c r="I179" s="4" t="str">
        <f>Site!H27</f>
        <v xml:space="preserve">Provide a roof drawing with area calculations and cut sheets for the materials used. </v>
      </c>
      <c r="J179" s="797">
        <f>Site!I27</f>
        <v>0</v>
      </c>
      <c r="K179" s="812"/>
    </row>
    <row r="180" spans="1:11" ht="157.05000000000001" customHeight="1">
      <c r="A180" s="229" t="str">
        <f>Site!A28</f>
        <v>S 4.02</v>
      </c>
      <c r="B180" s="691">
        <f>Site!B28</f>
        <v>4</v>
      </c>
      <c r="C180" s="78"/>
      <c r="D180" s="178">
        <f>Site!C28</f>
        <v>0</v>
      </c>
      <c r="E180" s="178">
        <f>Site!D28</f>
        <v>0</v>
      </c>
      <c r="F180" s="178">
        <f>Site!E28</f>
        <v>0</v>
      </c>
      <c r="G180" s="4" t="str">
        <f>Site!F28</f>
        <v xml:space="preserve">Shaded, Covered, or High Albedo Hardscape
2 point:  40% hardscape coverage
3 point:  60% hardscape coverage
4 point:  80% hardscape coverage
</v>
      </c>
      <c r="H180" s="4" t="str">
        <f>Site!G28</f>
        <v xml:space="preserve">Shade, cover or use high albedo hardscape for a minimum of 40% of the site hardscape.  For the purpose of this credit site hardscape includes roads, sidewalks, courtyards, amenity decks, and parking lots.  Areas square footage that may be included in this calculation are hardscape materials with a SRI ≥ 26, SR ≥0.28, a LRV ≥ 60, or shaded within 10 years The building footprint, i.e.. square footage of roof, is NOT considered hardscape unless used as a rooftop terrace amenity. Hardscape shaded by photovoltaic panels or other systems that are generating electricity can be included in the shade square footage calculation and are exempt from meeting the SRI ≥ 26 requirement.  </v>
      </c>
      <c r="I180" s="4" t="str">
        <f>Site!H28</f>
        <v xml:space="preserve">Provide a site plan identifying all the site features and a cut sheet for any reflective materials used to achieve this credit.  </v>
      </c>
      <c r="J180" s="797">
        <f>Site!I28</f>
        <v>0</v>
      </c>
      <c r="K180" s="812"/>
    </row>
    <row r="181" spans="1:11" ht="14.25">
      <c r="A181" s="229" t="str">
        <f>Site!A29</f>
        <v>S 4.03</v>
      </c>
      <c r="B181" s="691">
        <f>Site!B29</f>
        <v>3</v>
      </c>
      <c r="C181" s="78"/>
      <c r="D181" s="178">
        <f>Site!C29</f>
        <v>0</v>
      </c>
      <c r="E181" s="178">
        <f>Site!D29</f>
        <v>0</v>
      </c>
      <c r="F181" s="178">
        <f>Site!E29</f>
        <v>0</v>
      </c>
      <c r="G181" s="4" t="str">
        <f>Site!F29</f>
        <v>Under Building Parking</v>
      </c>
      <c r="H181" s="4" t="str">
        <f>Site!G29</f>
        <v>A minimum of 50% of the parking shall be located under the building</v>
      </c>
      <c r="I181" s="4" t="str">
        <f>Site!H29</f>
        <v>Plan details for project parking</v>
      </c>
      <c r="J181" s="797">
        <f>Site!I29</f>
        <v>0</v>
      </c>
      <c r="K181" s="812"/>
    </row>
    <row r="182" spans="1:11" ht="67.05" customHeight="1">
      <c r="A182" s="229" t="str">
        <f>Site!A30</f>
        <v>S 4.04</v>
      </c>
      <c r="B182" s="691">
        <f>Site!B30</f>
        <v>4</v>
      </c>
      <c r="C182" s="78"/>
      <c r="D182" s="178">
        <f>Site!C30</f>
        <v>0</v>
      </c>
      <c r="E182" s="178">
        <f>Site!D30</f>
        <v>0</v>
      </c>
      <c r="F182" s="178">
        <f>Site!E30</f>
        <v>0</v>
      </c>
      <c r="G182" s="4" t="str">
        <f>Site!F30</f>
        <v xml:space="preserve">Building Exterior 
</v>
      </c>
      <c r="H182" s="4" t="str">
        <f>Site!G30</f>
        <v xml:space="preserve">To qualify for this credit, a minimum of  20% of the exterior wall surface area minus the glazing must have a LRV &gt; 60 for stucco and painted all finishes, a SRI ≥ 29 for metal and vinyl.  Natural and man made stone products must be light in color and comparable to LRV &gt; 60 paint.  </v>
      </c>
      <c r="I182" s="4" t="str">
        <f>Site!H30</f>
        <v>Provide a cut sheet of the exterior wall coating/paint and any shading calculations of claimed.</v>
      </c>
      <c r="J182" s="797">
        <f>Site!I30</f>
        <v>0</v>
      </c>
      <c r="K182" s="812"/>
    </row>
    <row r="183" spans="1:11" ht="14.25">
      <c r="A183" s="230" t="s">
        <v>123</v>
      </c>
      <c r="B183" s="88"/>
      <c r="C183" s="88"/>
      <c r="D183" s="88"/>
      <c r="E183" s="88"/>
      <c r="F183" s="88"/>
      <c r="G183" s="378" t="str">
        <f>Site!F31</f>
        <v>Light Pollution Reduction</v>
      </c>
      <c r="H183" s="378">
        <f>Site!G31</f>
        <v>0</v>
      </c>
      <c r="I183" s="378">
        <f>Site!H31</f>
        <v>0</v>
      </c>
      <c r="J183" s="800">
        <f>Site!I31</f>
        <v>0</v>
      </c>
      <c r="K183" s="800">
        <f>Site!J31</f>
        <v>0</v>
      </c>
    </row>
    <row r="184" spans="1:11" ht="71.25">
      <c r="A184" s="766" t="str">
        <f>Site!A32</f>
        <v>S 5.01</v>
      </c>
      <c r="B184" s="47">
        <f>Site!B32</f>
        <v>1</v>
      </c>
      <c r="C184" s="47"/>
      <c r="D184" s="178">
        <f>Site!C32</f>
        <v>0</v>
      </c>
      <c r="E184" s="178">
        <f>Site!D32</f>
        <v>0</v>
      </c>
      <c r="F184" s="178">
        <f>Site!E32</f>
        <v>0</v>
      </c>
      <c r="G184" s="4" t="str">
        <f>Site!F32</f>
        <v>Building, Amenity Desk, and Site Lighting are Dark Sky Compliant</v>
      </c>
      <c r="H184" s="4" t="str">
        <f>Site!G32</f>
        <v>Installed exterior lighting must be fully shielded (pointing downward) to minimize skyglow, glare and light trespass.  Consider looking for lights that is rated and approved by the International Dark-Sky Association or lighting with "BUG" (Backlight, Up light and Glare) Ratings which are indicators of light trespass.</v>
      </c>
      <c r="I184" s="4" t="str">
        <f>Site!H32</f>
        <v>Provide specifications, construction detail and lighting cut sheets indicating dark sky compliance.</v>
      </c>
      <c r="J184" s="797">
        <f>Site!I32</f>
        <v>0</v>
      </c>
      <c r="K184" s="812"/>
    </row>
    <row r="185" spans="1:11" ht="14.25">
      <c r="A185" s="230" t="s">
        <v>124</v>
      </c>
      <c r="B185" s="88"/>
      <c r="C185" s="88"/>
      <c r="D185" s="88"/>
      <c r="E185" s="88"/>
      <c r="F185" s="88"/>
      <c r="G185" s="378" t="str">
        <f>Site!F33</f>
        <v>Stormwater Management</v>
      </c>
      <c r="H185" s="378">
        <f>Site!G33</f>
        <v>0</v>
      </c>
      <c r="I185" s="378">
        <f>Site!H33</f>
        <v>0</v>
      </c>
      <c r="J185" s="800">
        <f>Site!I33</f>
        <v>0</v>
      </c>
      <c r="K185" s="800">
        <f>Site!J33</f>
        <v>0</v>
      </c>
    </row>
    <row r="186" spans="1:11" ht="41" customHeight="1">
      <c r="A186" s="229" t="str">
        <f>Site!A34</f>
        <v>S 6.01</v>
      </c>
      <c r="B186" s="691">
        <f>Site!B34</f>
        <v>1</v>
      </c>
      <c r="C186" s="47"/>
      <c r="D186" s="178">
        <f>Site!C34</f>
        <v>0</v>
      </c>
      <c r="E186" s="178">
        <f>Site!D34</f>
        <v>0</v>
      </c>
      <c r="F186" s="178">
        <f>Site!E34</f>
        <v>0</v>
      </c>
      <c r="G186" s="4" t="str">
        <f>Site!F34</f>
        <v>Rate and Quantity</v>
      </c>
      <c r="H186" s="4" t="str">
        <f>Site!G34</f>
        <v>No net increase in Stormwater runoff from pre-development conditions to post-development</v>
      </c>
      <c r="I186" s="4" t="str">
        <f>Site!H34</f>
        <v>Civil Engineering stormwater calculations and narrative explaining how the design improves the water quality</v>
      </c>
      <c r="J186" s="797">
        <f>Site!I34</f>
        <v>0</v>
      </c>
      <c r="K186" s="812"/>
    </row>
    <row r="187" spans="1:11" ht="39" customHeight="1">
      <c r="A187" s="229" t="str">
        <f>Site!A35</f>
        <v>S 6.02</v>
      </c>
      <c r="B187" s="691">
        <f>Site!B35</f>
        <v>1</v>
      </c>
      <c r="C187" s="47"/>
      <c r="D187" s="178">
        <f>Site!C35</f>
        <v>0</v>
      </c>
      <c r="E187" s="178">
        <f>Site!D35</f>
        <v>0</v>
      </c>
      <c r="F187" s="178">
        <f>Site!E35</f>
        <v>0</v>
      </c>
      <c r="G187" s="4" t="str">
        <f>Site!F35</f>
        <v>Treatment</v>
      </c>
      <c r="H187" s="4" t="str">
        <f>Site!G35</f>
        <v>Provide onsite treatment of stormwater to remove 80% of (TSS) Total Suspended Solids and 40% of (TP)Total Phosphorous</v>
      </c>
      <c r="I187" s="4" t="str">
        <f>Site!H35</f>
        <v>Civil engineering stormwater calculations and narrative explaining how the design improves the water quality</v>
      </c>
      <c r="J187" s="797">
        <f>Site!I35</f>
        <v>0</v>
      </c>
      <c r="K187" s="812"/>
    </row>
    <row r="188" spans="1:11" ht="42.75">
      <c r="A188" s="229" t="str">
        <f>Site!A36</f>
        <v>S 6.03</v>
      </c>
      <c r="B188" s="691">
        <f>Site!B36</f>
        <v>2</v>
      </c>
      <c r="C188" s="47"/>
      <c r="D188" s="178">
        <f>Site!C36</f>
        <v>0</v>
      </c>
      <c r="E188" s="178">
        <f>Site!D36</f>
        <v>0</v>
      </c>
      <c r="F188" s="178">
        <f>Site!E36</f>
        <v>0</v>
      </c>
      <c r="G188" s="4" t="str">
        <f>Site!F36</f>
        <v xml:space="preserve">Littoral Vegetation </v>
      </c>
      <c r="H188" s="4" t="str">
        <f>Site!G36</f>
        <v>Use littoral vegetation surrounding stormwater ponds - a minimum of 75% of the shoreline (calculated based on percentage of linear feet of shoreline) shall be vegetated with littoral plants.</v>
      </c>
      <c r="I188" s="4" t="str">
        <f>Site!H36</f>
        <v xml:space="preserve">Plant list and detention pond design.  </v>
      </c>
      <c r="J188" s="797">
        <f>Site!I36</f>
        <v>0</v>
      </c>
      <c r="K188" s="812"/>
    </row>
    <row r="189" spans="1:11" ht="128.25">
      <c r="A189" s="229" t="str">
        <f>Site!A37</f>
        <v>S 6.04</v>
      </c>
      <c r="B189" s="691">
        <f>Site!B37</f>
        <v>3</v>
      </c>
      <c r="C189" s="47"/>
      <c r="D189" s="178">
        <f>Site!C37</f>
        <v>0</v>
      </c>
      <c r="E189" s="178">
        <f>Site!D37</f>
        <v>0</v>
      </c>
      <c r="F189" s="178">
        <f>Site!E37</f>
        <v>0</v>
      </c>
      <c r="G189" s="4" t="str">
        <f>Site!F37</f>
        <v>Alternative Stormwater Detention:  Rain Gardens, Infiltration Trenches, Rainwater Harvesting, and Injection Wells.
1 point:  50% of stormwater collected using LID
2 points:  75% of stormwater collected using LID
3 points:  100% of stormwater collected using LID</v>
      </c>
      <c r="H189" s="4" t="str">
        <f>Site!G37</f>
        <v xml:space="preserve">Uses Low Impact Development (LID) alternatives to collect and treat stormwater.  Alternative systems that qualify include rain gardens, bio-retention filtration systems, infiltration trenches, vegetated roofing and injection wells.  A minimum of 50% of the stormwater collection and treatment must use the low impact development treatment system to achieve this credit.  Earn one point if 50% of the site stormwater is collected using low LID techniques.  Earn an additional point for each additional 25% of total site stormwater that is collected using LID techniques.   </v>
      </c>
      <c r="I189" s="4" t="str">
        <f>Site!H37</f>
        <v xml:space="preserve">Site design, stormwater calculations and construction details of low impact development designs. </v>
      </c>
      <c r="J189" s="797">
        <f>Site!I37</f>
        <v>0</v>
      </c>
      <c r="K189" s="812"/>
    </row>
    <row r="190" spans="1:11" ht="71.25">
      <c r="A190" s="229" t="str">
        <f>Site!A38</f>
        <v>S 6.05</v>
      </c>
      <c r="B190" s="691">
        <f>Site!B38</f>
        <v>1</v>
      </c>
      <c r="C190" s="47"/>
      <c r="D190" s="178">
        <f>Site!C38</f>
        <v>0</v>
      </c>
      <c r="E190" s="178">
        <f>Site!D38</f>
        <v>0</v>
      </c>
      <c r="F190" s="178">
        <f>Site!E38</f>
        <v>0</v>
      </c>
      <c r="G190" s="4" t="str">
        <f>Site!F38</f>
        <v xml:space="preserve">Pervious Hardscape </v>
      </c>
      <c r="H190" s="4" t="str">
        <f>Site!G38</f>
        <v xml:space="preserve">Install pervious hardscape for a minimum of 25% of the hardscape.  Site hardscape includes roads, sidewalks, courtyards, and parking lots.  Hardscape may be porous pavers (open grid pavers) or permeable pavement (minimum percolation rate of 2 gal/min/SF and a minimum of 6 inches of open graded base below.    </v>
      </c>
      <c r="I190" s="4" t="str">
        <f>Site!H38</f>
        <v xml:space="preserve">Site drawing with pervious hardscape identified and cut sheet or calculations regarding percolation or perviousness.  </v>
      </c>
      <c r="J190" s="797">
        <f>Site!I38</f>
        <v>0</v>
      </c>
      <c r="K190" s="812"/>
    </row>
    <row r="191" spans="1:11" ht="57.4" thickBot="1">
      <c r="A191" s="767" t="str">
        <f>Site!A39</f>
        <v>S 6.06</v>
      </c>
      <c r="B191" s="691">
        <f>Site!B39</f>
        <v>1</v>
      </c>
      <c r="C191" s="214"/>
      <c r="D191" s="178">
        <f>Site!C39</f>
        <v>0</v>
      </c>
      <c r="E191" s="178">
        <f>Site!D39</f>
        <v>0</v>
      </c>
      <c r="F191" s="178">
        <f>Site!E39</f>
        <v>0</v>
      </c>
      <c r="G191" s="4" t="str">
        <f>Site!F39</f>
        <v>Treat Stormwater from Adjacent Sites</v>
      </c>
      <c r="H191" s="4" t="str">
        <f>Site!G39</f>
        <v>Collect and treat stormwater from adjacent properties to assist in controlling both the quantity and quality of stormwater in the community.  Earn 1 point for each additional 10% of stormwater volume the project site can retain and treat.</v>
      </c>
      <c r="I191" s="4" t="str">
        <f>Site!H39</f>
        <v>Civil engineering stormwater calculations</v>
      </c>
      <c r="J191" s="797">
        <f>Site!I39</f>
        <v>0</v>
      </c>
      <c r="K191" s="812"/>
    </row>
    <row r="192" spans="1:11" customFormat="1" ht="21.4" thickBot="1">
      <c r="A192" s="118" t="s">
        <v>345</v>
      </c>
      <c r="B192" s="64"/>
      <c r="C192" s="64"/>
      <c r="D192" s="64"/>
      <c r="E192" s="64"/>
      <c r="F192" s="64"/>
      <c r="G192" s="301"/>
      <c r="H192" s="301"/>
      <c r="I192" s="301"/>
      <c r="J192" s="803"/>
      <c r="K192" s="811"/>
    </row>
    <row r="193" spans="1:11" ht="26.25">
      <c r="A193" s="226" t="s">
        <v>67</v>
      </c>
      <c r="B193" s="80" t="s">
        <v>221</v>
      </c>
      <c r="C193" s="217" t="s">
        <v>335</v>
      </c>
      <c r="D193" s="80" t="s">
        <v>711</v>
      </c>
      <c r="E193" s="80" t="s">
        <v>219</v>
      </c>
      <c r="F193" s="80" t="s">
        <v>220</v>
      </c>
      <c r="G193" s="302"/>
      <c r="H193" s="302"/>
      <c r="I193" s="307"/>
      <c r="J193" s="798"/>
      <c r="K193" s="798"/>
    </row>
    <row r="194" spans="1:11" ht="21">
      <c r="A194" s="227"/>
      <c r="B194" s="53">
        <f>SUM(B200:B250)</f>
        <v>69</v>
      </c>
      <c r="C194" s="215">
        <f>SUM(C200:C250)</f>
        <v>0</v>
      </c>
      <c r="D194" s="53">
        <f>SUM(D200:D250)</f>
        <v>0</v>
      </c>
      <c r="E194" s="53">
        <f>SUM(E200:E250)</f>
        <v>0</v>
      </c>
      <c r="F194" s="53">
        <f>SUM(F200:F250)</f>
        <v>0</v>
      </c>
      <c r="G194" s="303" t="s">
        <v>320</v>
      </c>
      <c r="H194" s="306">
        <f>IF(D194&lt;10,10-D194,0)</f>
        <v>10</v>
      </c>
      <c r="I194" s="303"/>
      <c r="J194" s="453"/>
      <c r="K194" s="812"/>
    </row>
    <row r="195" spans="1:11" customFormat="1">
      <c r="A195" s="115" t="s">
        <v>20</v>
      </c>
      <c r="B195" s="116"/>
      <c r="C195" s="116"/>
      <c r="D195" s="116"/>
      <c r="E195" s="116"/>
      <c r="F195" s="116"/>
      <c r="G195" s="109" t="s">
        <v>216</v>
      </c>
      <c r="H195" s="109" t="s">
        <v>217</v>
      </c>
      <c r="I195" s="110" t="s">
        <v>218</v>
      </c>
      <c r="J195" s="310" t="s">
        <v>228</v>
      </c>
      <c r="K195" s="415" t="s">
        <v>901</v>
      </c>
    </row>
    <row r="196" spans="1:11">
      <c r="A196" s="228" t="s">
        <v>57</v>
      </c>
      <c r="B196" s="73"/>
      <c r="C196" s="73"/>
      <c r="D196" s="73"/>
      <c r="E196" s="73"/>
      <c r="F196" s="73"/>
      <c r="H196" s="1"/>
      <c r="K196" s="812"/>
    </row>
    <row r="197" spans="1:11" ht="114">
      <c r="A197" s="229" t="str">
        <f>Health!A6</f>
        <v>H P1</v>
      </c>
      <c r="B197" s="691" t="str">
        <f>Health!B6</f>
        <v>Required</v>
      </c>
      <c r="C197" s="98"/>
      <c r="D197" s="213">
        <f>Health!C6</f>
        <v>0</v>
      </c>
      <c r="E197" s="98"/>
      <c r="F197" s="98"/>
      <c r="G197" s="24" t="str">
        <f>Health!F6</f>
        <v>Environmental Tobacco Smoke (ETS) Control</v>
      </c>
      <c r="H197" s="24" t="str">
        <f>Health!G6</f>
        <v>No smoking allowed in the common areas of the building and only in outside designated areas that are located 25 feet or more away from all doors, operable windows, HVAC equipment, and fresh air intakes.  If the building is non-smoking a minimum of one No Smoking sign must be placed at the front entrance of the building and at outside common areas.  If Smoking is allowed at a designated area, signage must be placed indicating as such and accommodations must be in place for proper cigarette butt disposal</v>
      </c>
      <c r="I197" s="24" t="str">
        <f>Health!H6</f>
        <v>Site plan indicating designated smoking area.</v>
      </c>
      <c r="J197" s="804">
        <f>Health!I6</f>
        <v>0</v>
      </c>
      <c r="K197" s="812"/>
    </row>
    <row r="198" spans="1:11" ht="71.25">
      <c r="A198" s="229" t="str">
        <f>Health!A7</f>
        <v>H P2</v>
      </c>
      <c r="B198" s="691" t="str">
        <f>Health!B7</f>
        <v>Required</v>
      </c>
      <c r="C198" s="98"/>
      <c r="D198" s="213">
        <f>Health!C7</f>
        <v>0</v>
      </c>
      <c r="E198" s="98"/>
      <c r="F198" s="98"/>
      <c r="G198" s="24" t="str">
        <f>Health!F7</f>
        <v>Construction IAQ Management Plan, During Construction</v>
      </c>
      <c r="H198" s="24" t="str">
        <f>Health!G7</f>
        <v>Indoor Environmental Quality shall be protected during construction according to SMACNA guidelines.</v>
      </c>
      <c r="I198" s="24" t="str">
        <f>Health!H7</f>
        <v>Provide copy of the specifications indicating use of SMACNA guidelines and letter from the contractor signed both by the project manager and field superintendent indicating they have implemented the SMACNA guidelines.</v>
      </c>
      <c r="J198" s="804">
        <f>Health!I7</f>
        <v>0</v>
      </c>
      <c r="K198" s="812"/>
    </row>
    <row r="199" spans="1:11" ht="14.25">
      <c r="A199" s="313" t="s">
        <v>157</v>
      </c>
      <c r="B199" s="88"/>
      <c r="C199" s="88"/>
      <c r="D199" s="88"/>
      <c r="E199" s="88"/>
      <c r="F199" s="88"/>
      <c r="G199" s="874" t="str">
        <f>Health!F8</f>
        <v xml:space="preserve">Design - Systems:  Protect, Monitor, Remediate Poor IEQ </v>
      </c>
      <c r="H199" s="875"/>
      <c r="I199" s="379">
        <f>Health!H8</f>
        <v>0</v>
      </c>
      <c r="J199" s="795">
        <f>Health!I8</f>
        <v>0</v>
      </c>
      <c r="K199" s="795">
        <f>Health!J8</f>
        <v>0</v>
      </c>
    </row>
    <row r="200" spans="1:11">
      <c r="A200" s="229" t="str">
        <f>Health!A9</f>
        <v>H 1.01</v>
      </c>
      <c r="B200" s="928">
        <f>Health!B9</f>
        <v>0</v>
      </c>
      <c r="C200" s="926"/>
      <c r="D200" s="926"/>
      <c r="E200" s="926"/>
      <c r="F200" s="927"/>
      <c r="G200" s="24" t="str">
        <f>Health!F9</f>
        <v>Carbon Dioxide (CO2) Monitoring</v>
      </c>
      <c r="H200" s="24">
        <f>Health!G9</f>
        <v>0</v>
      </c>
      <c r="I200" s="24">
        <f>Health!H9</f>
        <v>0</v>
      </c>
      <c r="J200" s="804">
        <f>Health!I9</f>
        <v>0</v>
      </c>
      <c r="K200" s="812"/>
    </row>
    <row r="201" spans="1:11" ht="57">
      <c r="A201" s="229" t="str">
        <f>Health!A10</f>
        <v>H 1.01.01</v>
      </c>
      <c r="B201" s="691">
        <f>Health!B10</f>
        <v>1</v>
      </c>
      <c r="C201" s="47"/>
      <c r="D201" s="182">
        <f>Health!C10</f>
        <v>0</v>
      </c>
      <c r="E201" s="182">
        <f>Health!D10</f>
        <v>0</v>
      </c>
      <c r="F201" s="182">
        <f>Health!E10</f>
        <v>0</v>
      </c>
      <c r="G201" s="24" t="str">
        <f>Health!F10</f>
        <v>Assembly Areas</v>
      </c>
      <c r="H201" s="24" t="str">
        <f>Health!G10</f>
        <v>Systems shall be designed to monitor carbon dioxide (CO2) within the building and activate a system w/ corrective action plan such that mechanical air conditioning system can introduce treated fresh air as needed.</v>
      </c>
      <c r="I201" s="24" t="str">
        <f>Health!H10</f>
        <v>Construction detail of CO2 monitoring system on mechanical plans and cut sheet of equipment</v>
      </c>
      <c r="J201" s="804">
        <f>Health!I10</f>
        <v>0</v>
      </c>
      <c r="K201" s="812"/>
    </row>
    <row r="202" spans="1:11" ht="57">
      <c r="A202" s="229" t="str">
        <f>Health!A11</f>
        <v>H 1.01.02</v>
      </c>
      <c r="B202" s="691">
        <f>Health!B11</f>
        <v>1</v>
      </c>
      <c r="C202" s="47"/>
      <c r="D202" s="182">
        <f>Health!C11</f>
        <v>0</v>
      </c>
      <c r="E202" s="182">
        <f>Health!D11</f>
        <v>0</v>
      </c>
      <c r="F202" s="182">
        <f>Health!E11</f>
        <v>0</v>
      </c>
      <c r="G202" s="24" t="str">
        <f>Health!F11</f>
        <v>All Common Areas</v>
      </c>
      <c r="H202" s="24" t="str">
        <f>Health!G11</f>
        <v>Systems shall be designed to monitor carbon dioxide (CO2) within the building and activate a system with corrective action plan such that mechanical air conditioning system can introduce treated fresh air as needed.</v>
      </c>
      <c r="I202" s="24" t="str">
        <f>Health!H11</f>
        <v>Construction detail of CO2 monitoring system on mechanical plans and cut sheet of equipment</v>
      </c>
      <c r="J202" s="804">
        <f>Health!I11</f>
        <v>0</v>
      </c>
      <c r="K202" s="812"/>
    </row>
    <row r="203" spans="1:11" ht="57">
      <c r="A203" s="229" t="str">
        <f>Health!A12</f>
        <v>H 1.01.03</v>
      </c>
      <c r="B203" s="691">
        <f>Health!B12</f>
        <v>1</v>
      </c>
      <c r="C203" s="47"/>
      <c r="D203" s="182">
        <f>Health!C12</f>
        <v>0</v>
      </c>
      <c r="E203" s="182">
        <f>Health!D12</f>
        <v>0</v>
      </c>
      <c r="F203" s="182">
        <f>Health!E12</f>
        <v>0</v>
      </c>
      <c r="G203" s="24" t="str">
        <f>Health!F12</f>
        <v>Individual Units</v>
      </c>
      <c r="H203" s="24" t="str">
        <f>Health!G12</f>
        <v>Systems shall be designed to monitor carbon dioxide (CO2) within the building and activate a system with corrective action plan such that mechanical air conditioning system can introduce treated fresh air as needed.</v>
      </c>
      <c r="I203" s="24" t="str">
        <f>Health!H12</f>
        <v>Construction detail of CO2 monitoring system on mechanical plans and cut sheet of equipment</v>
      </c>
      <c r="J203" s="804">
        <f>Health!I12</f>
        <v>0</v>
      </c>
      <c r="K203" s="812"/>
    </row>
    <row r="204" spans="1:11" ht="57">
      <c r="A204" s="229" t="str">
        <f>Health!A13</f>
        <v>H 1.02</v>
      </c>
      <c r="B204" s="691">
        <f>Health!B13</f>
        <v>1</v>
      </c>
      <c r="C204" s="47"/>
      <c r="D204" s="182">
        <f>Health!C13</f>
        <v>0</v>
      </c>
      <c r="E204" s="182">
        <f>Health!D13</f>
        <v>0</v>
      </c>
      <c r="F204" s="182">
        <f>Health!E13</f>
        <v>0</v>
      </c>
      <c r="G204" s="24" t="str">
        <f>Health!F13</f>
        <v>Increased Ventilation Effectiveness</v>
      </c>
      <c r="H204" s="24" t="str">
        <f>Health!G13</f>
        <v>Meet the minimum requirements of ASHRAE Standard 62.1–2010, Sections 4–7, Ventilation for Acceptable Indoor Air Quality (with errata), or a local equivalent, whichever is more stringent.  This credit shall be available for projects installing dehumidification systems.</v>
      </c>
      <c r="I204" s="24" t="str">
        <f>Health!H13</f>
        <v xml:space="preserve">Provide details on mechanical plans and system design </v>
      </c>
      <c r="J204" s="804">
        <f>Health!I13</f>
        <v>0</v>
      </c>
      <c r="K204" s="812"/>
    </row>
    <row r="205" spans="1:11" ht="99.75">
      <c r="A205" s="229" t="str">
        <f>Health!A14</f>
        <v>H 1.03</v>
      </c>
      <c r="B205" s="691">
        <f>Health!B14</f>
        <v>1</v>
      </c>
      <c r="C205" s="47"/>
      <c r="D205" s="182">
        <f>Health!C14</f>
        <v>0</v>
      </c>
      <c r="E205" s="182">
        <f>Health!D14</f>
        <v>0</v>
      </c>
      <c r="F205" s="182">
        <f>Health!E14</f>
        <v>0</v>
      </c>
      <c r="G205" s="24" t="str">
        <f>Health!F14</f>
        <v>Building Entrance - Outdoor Pollutants</v>
      </c>
      <c r="H205" s="24" t="str">
        <f>Health!G14</f>
        <v xml:space="preserve">Project shall employ measures such as permanent walk-off grates or mats located at the building main entrance to reduce pollutant contamination of the building entrances.  Building entrance must be under cover or mats provided immediately inside the entrance and a maintenance plan must be included to maintain the integrity of the system.  Door mats must be sized , at a minimum, of the width of the door and 4 feet in the line of travel.  </v>
      </c>
      <c r="I205" s="24" t="str">
        <f>Health!H14</f>
        <v xml:space="preserve">Provide cut sheet and construction detail of the system installed </v>
      </c>
      <c r="J205" s="804">
        <f>Health!I14</f>
        <v>0</v>
      </c>
      <c r="K205" s="812"/>
    </row>
    <row r="206" spans="1:11">
      <c r="A206" s="229" t="str">
        <f>Health!A15</f>
        <v>H 1.04</v>
      </c>
      <c r="B206" s="928">
        <f>Health!B15</f>
        <v>0</v>
      </c>
      <c r="C206" s="926"/>
      <c r="D206" s="926"/>
      <c r="E206" s="926"/>
      <c r="F206" s="927"/>
      <c r="G206" s="24" t="str">
        <f>Health!F15</f>
        <v>Building Entrance - Covered Entry</v>
      </c>
      <c r="H206" s="24">
        <f>Health!G15</f>
        <v>0</v>
      </c>
      <c r="I206" s="24">
        <f>Health!H15</f>
        <v>0</v>
      </c>
      <c r="J206" s="804">
        <f>Health!I15</f>
        <v>0</v>
      </c>
      <c r="K206" s="812"/>
    </row>
    <row r="207" spans="1:11" ht="42.75">
      <c r="A207" s="229" t="str">
        <f>Health!A16</f>
        <v>H 1.04.01</v>
      </c>
      <c r="B207" s="691">
        <f>Health!B16</f>
        <v>1</v>
      </c>
      <c r="C207" s="47"/>
      <c r="D207" s="182">
        <f>Health!C16</f>
        <v>0</v>
      </c>
      <c r="E207" s="182">
        <f>Health!D16</f>
        <v>0</v>
      </c>
      <c r="F207" s="182">
        <f>Health!E16</f>
        <v>0</v>
      </c>
      <c r="G207" s="24" t="str">
        <f>Health!F16</f>
        <v>Main Entry</v>
      </c>
      <c r="H207" s="24" t="str">
        <f>Health!G16</f>
        <v xml:space="preserve">Main entrance of the building shall be covered with no less than 50 square feet of roof to protect entrance from rain.  The minimum depth of the entrance cover must be 8 feet perpendicular to the door.  </v>
      </c>
      <c r="I207" s="24" t="str">
        <f>Health!H16</f>
        <v>Provide a copy of the dimensioned plan indicating the covered entrance and the square footage of the entrance cover.</v>
      </c>
      <c r="J207" s="804">
        <f>Health!I16</f>
        <v>0</v>
      </c>
      <c r="K207" s="812"/>
    </row>
    <row r="208" spans="1:11" ht="42.75">
      <c r="A208" s="229" t="str">
        <f>Health!A17</f>
        <v>H 1.04.02</v>
      </c>
      <c r="B208" s="691">
        <f>Health!B17</f>
        <v>1</v>
      </c>
      <c r="C208" s="47"/>
      <c r="D208" s="182">
        <f>Health!C17</f>
        <v>0</v>
      </c>
      <c r="E208" s="182">
        <f>Health!D17</f>
        <v>0</v>
      </c>
      <c r="F208" s="182">
        <f>Health!E17</f>
        <v>0</v>
      </c>
      <c r="G208" s="24" t="str">
        <f>Health!F17</f>
        <v>Entry from Primary Parking</v>
      </c>
      <c r="H208" s="24" t="str">
        <f>Health!G17</f>
        <v>Covered path from parking to the main entrance or a Porte cochere at the main entrance.</v>
      </c>
      <c r="I208" s="24" t="str">
        <f>Health!H17</f>
        <v>Provide a copy of the dimensioned plan indicating the covered entrance and the square footage of the entrance cover.</v>
      </c>
      <c r="J208" s="804">
        <f>Health!I17</f>
        <v>0</v>
      </c>
      <c r="K208" s="812"/>
    </row>
    <row r="209" spans="1:13">
      <c r="A209" s="229" t="str">
        <f>Health!A18</f>
        <v>H 1.05</v>
      </c>
      <c r="B209" s="928">
        <f>Health!B18</f>
        <v>0</v>
      </c>
      <c r="C209" s="926"/>
      <c r="D209" s="926"/>
      <c r="E209" s="926"/>
      <c r="F209" s="927"/>
      <c r="G209" s="24" t="str">
        <f>Health!F18</f>
        <v>High-Efficiency Air Filtration System</v>
      </c>
      <c r="H209" s="24">
        <f>Health!G18</f>
        <v>0</v>
      </c>
      <c r="I209" s="24">
        <f>Health!H18</f>
        <v>0</v>
      </c>
      <c r="J209" s="804">
        <f>Health!I18</f>
        <v>0</v>
      </c>
      <c r="K209" s="812"/>
    </row>
    <row r="210" spans="1:13" ht="85.5">
      <c r="A210" s="229" t="str">
        <f>Health!A19</f>
        <v>H 1.05.01</v>
      </c>
      <c r="B210" s="691">
        <f>Health!B19</f>
        <v>6</v>
      </c>
      <c r="C210" s="47"/>
      <c r="D210" s="182">
        <f>Health!C19</f>
        <v>0</v>
      </c>
      <c r="E210" s="182">
        <f>Health!D19</f>
        <v>0</v>
      </c>
      <c r="F210" s="182">
        <f>Health!E19</f>
        <v>0</v>
      </c>
      <c r="G210" s="24" t="str">
        <f>Health!F19</f>
        <v>Common Areas
1 point:  Install MERV 8 Air Filters During Construction
1 point:  Install MERV 8 Air Filters Pre Occupancy
2 points:  Install MERV 13 Air Filters During Construction
2 points:  Install MERV 13 Air Filters Pre Occupancy
2 Points:  Equip air conditioning systems with UV lights</v>
      </c>
      <c r="H210" s="24" t="str">
        <f>Health!G19</f>
        <v>Design a mechanical ventilation system to include improved air filtration.</v>
      </c>
      <c r="I210" s="24" t="str">
        <f>Health!H19</f>
        <v xml:space="preserve">Cut sheet of air filter system.  </v>
      </c>
      <c r="J210" s="804">
        <f>Health!I19</f>
        <v>0</v>
      </c>
      <c r="K210" s="812"/>
    </row>
    <row r="211" spans="1:13" ht="85.5">
      <c r="A211" s="229" t="str">
        <f>Health!A20</f>
        <v>H 1.05.02</v>
      </c>
      <c r="B211" s="691">
        <f>Health!B20</f>
        <v>6</v>
      </c>
      <c r="C211" s="48"/>
      <c r="D211" s="182">
        <f>Health!C20</f>
        <v>0</v>
      </c>
      <c r="E211" s="182">
        <f>Health!D20</f>
        <v>0</v>
      </c>
      <c r="F211" s="182">
        <f>Health!E20</f>
        <v>0</v>
      </c>
      <c r="G211" s="24" t="str">
        <f>Health!F20</f>
        <v>Individual Units
1 point:  Install MERV 8 Air Filters During Construction
1 point:  Install MERV 8 Air Filters Pre Occupancy
2 points:  Install MERV 13 Air Filters During Construction
2 points:  Install MERV 13 Air Filters Pre Occupancy
2 Points:  Equip air conditioning systems with UV lights</v>
      </c>
      <c r="H211" s="24" t="str">
        <f>Health!G20</f>
        <v>Design a mechanical ventilation system to include improved air filtration.</v>
      </c>
      <c r="I211" s="24" t="str">
        <f>Health!H20</f>
        <v xml:space="preserve">Cut sheet of air filter system.  </v>
      </c>
      <c r="J211" s="804">
        <f>Health!I20</f>
        <v>0</v>
      </c>
      <c r="K211" s="812"/>
    </row>
    <row r="212" spans="1:13" ht="53" customHeight="1">
      <c r="A212" s="229" t="str">
        <f>Health!A21</f>
        <v>H 1.06</v>
      </c>
      <c r="B212" s="691">
        <f>Health!B21</f>
        <v>1</v>
      </c>
      <c r="C212" s="47"/>
      <c r="D212" s="182">
        <f>Health!C21</f>
        <v>0</v>
      </c>
      <c r="E212" s="182">
        <f>Health!D21</f>
        <v>0</v>
      </c>
      <c r="F212" s="182">
        <f>Health!E21</f>
        <v>0</v>
      </c>
      <c r="G212" s="24" t="str">
        <f>Health!F21</f>
        <v>Chemical and Cleaning Product Storage</v>
      </c>
      <c r="H212" s="24" t="str">
        <f>Health!G21</f>
        <v xml:space="preserve">Any room(s) containing chemicals or cleaning products for building O&amp;M is ventilated and under negative pressure with respect to the building.  The room must also have a door installed that will automatically close.  </v>
      </c>
      <c r="I212" s="24" t="str">
        <f>Health!H21</f>
        <v>Provide mechanical drawings and door schedule</v>
      </c>
      <c r="J212" s="804">
        <f>Health!I21</f>
        <v>0</v>
      </c>
      <c r="K212" s="811"/>
    </row>
    <row r="213" spans="1:13" ht="24" customHeight="1">
      <c r="A213" s="229" t="str">
        <f>Health!A22</f>
        <v>H 1.07</v>
      </c>
      <c r="B213" s="691">
        <f>Health!B22</f>
        <v>1</v>
      </c>
      <c r="C213" s="47"/>
      <c r="D213" s="182">
        <f>Health!C22</f>
        <v>0</v>
      </c>
      <c r="E213" s="182">
        <f>Health!D22</f>
        <v>0</v>
      </c>
      <c r="F213" s="182">
        <f>Health!E22</f>
        <v>0</v>
      </c>
      <c r="G213" s="24" t="str">
        <f>Health!F22</f>
        <v>Thermal Comfort, Comply with ASHRAE 55-1992</v>
      </c>
      <c r="H213" s="24" t="str">
        <f>Health!G22</f>
        <v>Comply with ASHRAE Standard 55-2010, for thermal comfort conditions.</v>
      </c>
      <c r="I213" s="24">
        <f>Health!H22</f>
        <v>0</v>
      </c>
      <c r="J213" s="804">
        <f>Health!I22</f>
        <v>0</v>
      </c>
      <c r="K213" s="811"/>
    </row>
    <row r="214" spans="1:13" ht="57">
      <c r="A214" s="229" t="str">
        <f>Health!A23</f>
        <v>H 1.08</v>
      </c>
      <c r="B214" s="691">
        <f>Health!B23</f>
        <v>5</v>
      </c>
      <c r="C214" s="48"/>
      <c r="D214" s="182">
        <f>Health!C23</f>
        <v>0</v>
      </c>
      <c r="E214" s="182">
        <f>Health!D23</f>
        <v>0</v>
      </c>
      <c r="F214" s="182">
        <f>Health!E23</f>
        <v>0</v>
      </c>
      <c r="G214" s="24" t="str">
        <f>Health!F23</f>
        <v>Thermal Comfort, Dehumidification System</v>
      </c>
      <c r="H214" s="24" t="str">
        <f>Health!G23</f>
        <v xml:space="preserve">System installed to control building humidity such as a desiccant system, enthalpy wheel, heat pipes, or dual path system.  The dehumidification system shall be centrally located and permanent servicing the common areas and individual units of the building.  </v>
      </c>
      <c r="I214" s="24" t="str">
        <f>Health!H23</f>
        <v xml:space="preserve">Letter from the mechanical engineer and cut sheet of dehumidification equipment.  </v>
      </c>
      <c r="J214" s="804">
        <f>Health!I23</f>
        <v>0</v>
      </c>
      <c r="K214" s="811"/>
    </row>
    <row r="215" spans="1:13" ht="28.5">
      <c r="A215" s="229" t="str">
        <f>Health!A24</f>
        <v>H 1.09</v>
      </c>
      <c r="B215" s="691">
        <f>Health!B24</f>
        <v>1</v>
      </c>
      <c r="C215" s="48"/>
      <c r="D215" s="182">
        <f>Health!C24</f>
        <v>0</v>
      </c>
      <c r="E215" s="182">
        <f>Health!D24</f>
        <v>0</v>
      </c>
      <c r="F215" s="182">
        <f>Health!E24</f>
        <v>0</v>
      </c>
      <c r="G215" s="24" t="str">
        <f>Health!F24</f>
        <v>Combustion: No Gas Water Heating Equipment Located Inside Conditioned Area – Or Use of Electric</v>
      </c>
      <c r="H215" s="24" t="str">
        <f>Health!G24</f>
        <v>One point is also available for use of a sealed combustion water heater, or use of an electric water heating system.</v>
      </c>
      <c r="I215" s="24" t="str">
        <f>Health!H24</f>
        <v xml:space="preserve">Mechanical Schedule </v>
      </c>
      <c r="J215" s="804">
        <f>Health!I24</f>
        <v>0</v>
      </c>
      <c r="K215" s="811"/>
    </row>
    <row r="216" spans="1:13" ht="28.5">
      <c r="A216" s="229" t="str">
        <f>Health!A25</f>
        <v>H 1.010</v>
      </c>
      <c r="B216" s="691">
        <f>Health!B25</f>
        <v>1</v>
      </c>
      <c r="C216" s="48"/>
      <c r="D216" s="182">
        <f>Health!C25</f>
        <v>0</v>
      </c>
      <c r="E216" s="182">
        <f>Health!D25</f>
        <v>0</v>
      </c>
      <c r="F216" s="182">
        <f>Health!E25</f>
        <v>0</v>
      </c>
      <c r="G216" s="24" t="str">
        <f>Health!F25</f>
        <v>Combustion: No Gas Heating Equipment Located Inside Conditioned Area – Or Use of Electric</v>
      </c>
      <c r="H216" s="24" t="str">
        <f>Health!G25</f>
        <v>One point is available for use of a sealed combustion furnace, or use of an electric heating system, such as a heat pump.</v>
      </c>
      <c r="I216" s="24" t="str">
        <f>Health!H25</f>
        <v>Mechanical Schedule</v>
      </c>
      <c r="J216" s="804">
        <f>Health!I25</f>
        <v>0</v>
      </c>
      <c r="K216" s="811"/>
    </row>
    <row r="217" spans="1:13" ht="71.25">
      <c r="A217" s="229" t="str">
        <f>Health!A26</f>
        <v>H 1.011</v>
      </c>
      <c r="B217" s="691">
        <f>Health!B26</f>
        <v>2</v>
      </c>
      <c r="C217" s="48"/>
      <c r="D217" s="182">
        <f>Health!C26</f>
        <v>0</v>
      </c>
      <c r="E217" s="182">
        <f>Health!D26</f>
        <v>0</v>
      </c>
      <c r="F217" s="182">
        <f>Health!E26</f>
        <v>0</v>
      </c>
      <c r="G217" s="24" t="str">
        <f>Health!F26</f>
        <v>Kitchen Hood Vented to Exterior</v>
      </c>
      <c r="H217" s="24" t="str">
        <f>Health!G26</f>
        <v>Home equipped with a range hood vented to the exterior of the building. Non-vented or ductless range hoods are not eligible for the point. Hood ducting must be of building code-approved materials and completely sealed to prevent leakage. Exterior of vent must also contain building code approved termination cover.</v>
      </c>
      <c r="I217" s="24" t="str">
        <f>Health!H26</f>
        <v>Schematic of vent, photos of rough in and cut sheet for range vent</v>
      </c>
      <c r="J217" s="804">
        <f>Health!I26</f>
        <v>0</v>
      </c>
      <c r="K217" s="811"/>
    </row>
    <row r="218" spans="1:13" ht="14.25">
      <c r="A218" s="313" t="s">
        <v>168</v>
      </c>
      <c r="B218" s="88"/>
      <c r="C218" s="88"/>
      <c r="D218" s="88"/>
      <c r="E218" s="88"/>
      <c r="F218" s="88"/>
      <c r="G218" s="665" t="str">
        <f>Health!F27</f>
        <v>Design - Occupant Experience</v>
      </c>
      <c r="H218" s="665">
        <f>Health!G27</f>
        <v>0</v>
      </c>
      <c r="I218" s="665">
        <f>Health!H27</f>
        <v>0</v>
      </c>
      <c r="J218" s="805">
        <f>Health!I27</f>
        <v>0</v>
      </c>
      <c r="K218" s="805">
        <f>Health!J27</f>
        <v>0</v>
      </c>
    </row>
    <row r="219" spans="1:13" ht="71.25">
      <c r="A219" s="229" t="str">
        <f>Health!A28</f>
        <v>H 2.01</v>
      </c>
      <c r="B219" s="691">
        <f>Health!B28</f>
        <v>3</v>
      </c>
      <c r="C219" s="47"/>
      <c r="D219" s="182">
        <f>Health!C28</f>
        <v>0</v>
      </c>
      <c r="E219" s="182">
        <f>Health!D28</f>
        <v>0</v>
      </c>
      <c r="F219" s="182">
        <f>Health!E28</f>
        <v>0</v>
      </c>
      <c r="G219" s="24" t="str">
        <f>Health!F28</f>
        <v xml:space="preserve">Daylight
   2 points: 50% 
   3 points: 75% </v>
      </c>
      <c r="H219" s="24" t="str">
        <f>Health!G28</f>
        <v>Provide natural day lighting to 50% of interior spaces.  Achieve a minimum Daylight Factor (the ratio between the measured interior and exterior light levels in lumens) of 2% for a minimum of 25% of the occupied spaces of the building.  (Note: Occupied Space refers to all areas except hallways, bathrooms, laundry rooms and closets.)</v>
      </c>
      <c r="I219" s="24" t="str">
        <f>Health!H28</f>
        <v>Provide plans specifying the day lit areas and day lighting calculations for occupied spaces</v>
      </c>
      <c r="J219" s="804">
        <f>Health!I28</f>
        <v>0</v>
      </c>
      <c r="K219" s="811"/>
      <c r="L219" s="184"/>
    </row>
    <row r="220" spans="1:13" ht="57">
      <c r="A220" s="229" t="str">
        <f>Health!A29</f>
        <v>H 2.02</v>
      </c>
      <c r="B220" s="691">
        <f>Health!B29</f>
        <v>3</v>
      </c>
      <c r="C220" s="47"/>
      <c r="D220" s="182">
        <f>Health!C29</f>
        <v>0</v>
      </c>
      <c r="E220" s="182">
        <f>Health!D29</f>
        <v>0</v>
      </c>
      <c r="F220" s="182">
        <f>Health!E29</f>
        <v>0</v>
      </c>
      <c r="G220" s="24" t="str">
        <f>Health!F29</f>
        <v>Views: Views for 75% of Spaces</v>
      </c>
      <c r="H220" s="24" t="str">
        <f>Health!G29</f>
        <v xml:space="preserve">Provide views to vision glazing for 75% of all occupants.  Occupants must have line of sight from occupied spaces to the exterior.  (Note: Occupied Space refers to all areas except hallways, bathrooms, laundry rooms and closets.)   </v>
      </c>
      <c r="I220" s="24" t="str">
        <f>Health!H29</f>
        <v>Provide floor plans showing line of site for occupied areas.</v>
      </c>
      <c r="J220" s="804">
        <f>Health!I29</f>
        <v>0</v>
      </c>
      <c r="K220" s="811"/>
    </row>
    <row r="221" spans="1:13">
      <c r="A221" s="229" t="str">
        <f>Health!A30</f>
        <v>H 2.03</v>
      </c>
      <c r="B221" s="928">
        <f>Health!B30</f>
        <v>0</v>
      </c>
      <c r="C221" s="926"/>
      <c r="D221" s="926"/>
      <c r="E221" s="926"/>
      <c r="F221" s="927"/>
      <c r="G221" s="24" t="str">
        <f>Health!F30</f>
        <v>Acoustics</v>
      </c>
      <c r="H221" s="24">
        <f>Health!G30</f>
        <v>0</v>
      </c>
      <c r="I221" s="24">
        <f>Health!H30</f>
        <v>0</v>
      </c>
      <c r="J221" s="804">
        <f>Health!I30</f>
        <v>0</v>
      </c>
      <c r="K221" s="811"/>
    </row>
    <row r="222" spans="1:13" ht="28.5">
      <c r="A222" s="229" t="str">
        <f>Health!A31</f>
        <v>H 2.03.01</v>
      </c>
      <c r="B222" s="691">
        <f>Health!B31</f>
        <v>1</v>
      </c>
      <c r="C222" s="47"/>
      <c r="D222" s="182">
        <f>Health!C31</f>
        <v>0</v>
      </c>
      <c r="E222" s="182">
        <f>Health!D31</f>
        <v>0</v>
      </c>
      <c r="F222" s="182">
        <f>Health!E31</f>
        <v>0</v>
      </c>
      <c r="G222" s="685" t="str">
        <f>Health!F31</f>
        <v>Between Individual Units</v>
      </c>
      <c r="H222" s="4" t="str">
        <f>Health!G31</f>
        <v>Provide wall assembly with a STC rating ≥ 50</v>
      </c>
      <c r="I222" s="4" t="str">
        <f>Health!H31</f>
        <v xml:space="preserve">Provide cut sheets for the wall assembly and fenestration indicating the STC ratings.  </v>
      </c>
      <c r="J222" s="804">
        <f>Health!I31</f>
        <v>0</v>
      </c>
      <c r="K222" s="811"/>
    </row>
    <row r="223" spans="1:13" ht="28.5">
      <c r="A223" s="229" t="str">
        <f>Health!A32</f>
        <v>H 2.03.02</v>
      </c>
      <c r="B223" s="691">
        <f>Health!B32</f>
        <v>1</v>
      </c>
      <c r="C223" s="47"/>
      <c r="D223" s="182">
        <f>Health!C32</f>
        <v>0</v>
      </c>
      <c r="E223" s="182">
        <f>Health!D32</f>
        <v>0</v>
      </c>
      <c r="F223" s="182">
        <f>Health!E32</f>
        <v>0</v>
      </c>
      <c r="G223" s="685" t="str">
        <f>Health!F32</f>
        <v>Between Units and Common Areas</v>
      </c>
      <c r="H223" s="4" t="str">
        <f>Health!G32</f>
        <v>Provide wall assembly with a STC rating ≥ 55</v>
      </c>
      <c r="I223" s="4" t="str">
        <f>Health!H32</f>
        <v xml:space="preserve">Provide cut sheets for the wall assembly and fenestration indicating the STC ratings.  </v>
      </c>
      <c r="J223" s="804">
        <f>Health!I32</f>
        <v>0</v>
      </c>
      <c r="K223" s="811"/>
      <c r="L223" s="184"/>
    </row>
    <row r="224" spans="1:13" ht="28.5">
      <c r="A224" s="229" t="str">
        <f>Health!A33</f>
        <v>H 2.03.03</v>
      </c>
      <c r="B224" s="691">
        <f>Health!B33</f>
        <v>1</v>
      </c>
      <c r="C224" s="47"/>
      <c r="D224" s="182">
        <f>Health!C33</f>
        <v>0</v>
      </c>
      <c r="E224" s="182">
        <f>Health!D33</f>
        <v>0</v>
      </c>
      <c r="F224" s="182">
        <f>Health!E33</f>
        <v>0</v>
      </c>
      <c r="G224" s="685" t="str">
        <f>Health!F33</f>
        <v>Exterior Wall Assembly</v>
      </c>
      <c r="H224" s="4" t="str">
        <f>Health!G33</f>
        <v>Provide wall assembly with a STC rating ≥ 50</v>
      </c>
      <c r="I224" s="4" t="str">
        <f>Health!H33</f>
        <v xml:space="preserve">Provide cut sheets for the wall assembly and fenestration indicating the STC ratings.  </v>
      </c>
      <c r="J224" s="804">
        <f>Health!I33</f>
        <v>0</v>
      </c>
      <c r="K224" s="811"/>
      <c r="L224" s="184"/>
      <c r="M224" s="184"/>
    </row>
    <row r="225" spans="1:16" ht="28.5">
      <c r="A225" s="229" t="str">
        <f>Health!A34</f>
        <v>H 2.03.04</v>
      </c>
      <c r="B225" s="691">
        <f>Health!B34</f>
        <v>1</v>
      </c>
      <c r="C225" s="47"/>
      <c r="D225" s="182">
        <f>Health!C34</f>
        <v>0</v>
      </c>
      <c r="E225" s="182">
        <f>Health!D34</f>
        <v>0</v>
      </c>
      <c r="F225" s="182">
        <f>Health!E34</f>
        <v>0</v>
      </c>
      <c r="G225" s="685" t="str">
        <f>Health!F34</f>
        <v>Fenestration</v>
      </c>
      <c r="H225" s="4" t="str">
        <f>Health!G34</f>
        <v>Provide fenestration STC rating  ≥ 30</v>
      </c>
      <c r="I225" s="4" t="str">
        <f>Health!H34</f>
        <v xml:space="preserve">Provide cut sheets for the fenestration indicating the STC ratings.  </v>
      </c>
      <c r="J225" s="804">
        <f>Health!I34</f>
        <v>0</v>
      </c>
      <c r="K225" s="811"/>
      <c r="M225" s="185"/>
    </row>
    <row r="226" spans="1:16" ht="28.5">
      <c r="A226" s="229" t="str">
        <f>Health!A35</f>
        <v>H 2.03.05</v>
      </c>
      <c r="B226" s="691">
        <f>Health!B35</f>
        <v>1</v>
      </c>
      <c r="C226" s="47"/>
      <c r="D226" s="182">
        <f>Health!C35</f>
        <v>0</v>
      </c>
      <c r="E226" s="182">
        <f>Health!D35</f>
        <v>0</v>
      </c>
      <c r="F226" s="182">
        <f>Health!E35</f>
        <v>0</v>
      </c>
      <c r="G226" s="685" t="str">
        <f>Health!F35</f>
        <v>Floor Assembly</v>
      </c>
      <c r="H226" s="4" t="str">
        <f>Health!G35</f>
        <v>Provide floor assembly with STC or Impact Insulation Class (IIC) of 50 or greater.</v>
      </c>
      <c r="I226" s="4" t="str">
        <f>Health!H35</f>
        <v xml:space="preserve">Provide cut sheets for the fenestration indicating the STC ratings.  </v>
      </c>
      <c r="J226" s="804">
        <f>Health!I35</f>
        <v>0</v>
      </c>
      <c r="K226" s="811"/>
      <c r="M226" s="185"/>
    </row>
    <row r="227" spans="1:16">
      <c r="A227" s="229" t="str">
        <f>Health!A36</f>
        <v>H 2.04</v>
      </c>
      <c r="B227" s="691">
        <f>Health!B36</f>
        <v>1</v>
      </c>
      <c r="C227" s="47"/>
      <c r="D227" s="182">
        <f>Health!C36</f>
        <v>0</v>
      </c>
      <c r="E227" s="182">
        <f>Health!D36</f>
        <v>0</v>
      </c>
      <c r="F227" s="182">
        <f>Health!E36</f>
        <v>0</v>
      </c>
      <c r="G227" s="685" t="str">
        <f>Health!F36</f>
        <v>Cleanability: Narrow Grout Lines</v>
      </c>
      <c r="H227" s="4" t="str">
        <f>Health!G36</f>
        <v>All grout lines between tiles must be less than 3/16" wide</v>
      </c>
      <c r="I227" s="4" t="str">
        <f>Health!H36</f>
        <v>Specification and photo of installed tile</v>
      </c>
      <c r="J227" s="804">
        <f>Health!I36</f>
        <v>0</v>
      </c>
      <c r="K227" s="811"/>
      <c r="M227" s="185"/>
    </row>
    <row r="228" spans="1:16" ht="349.05" customHeight="1">
      <c r="A228" s="229" t="str">
        <f>Health!A37</f>
        <v>H 2.05</v>
      </c>
      <c r="B228" s="691">
        <f>Health!B37</f>
        <v>2</v>
      </c>
      <c r="C228" s="47"/>
      <c r="D228" s="182">
        <f>Health!C37</f>
        <v>0</v>
      </c>
      <c r="E228" s="182">
        <f>Health!D37</f>
        <v>0</v>
      </c>
      <c r="F228" s="182">
        <f>Health!E37</f>
        <v>0</v>
      </c>
      <c r="G228" s="685" t="str">
        <f>Health!F37</f>
        <v>15% of Building Units and All Building Common Areas Designed to Meet ADA Standards</v>
      </c>
      <c r="H228" s="4" t="str">
        <f>Health!G37</f>
        <v xml:space="preserve">A minimum of 15% of the units in the building must comply with the following requirements:  
• Ample clear floor space (5 x 5 foot turning radius) to ensure maneuverability at lavatories, toilets, and tubs/showers
• The bathroom walls must be reinforced for grab bars that are installed at commode, tub, and shower (FGBC recommends following the ADAAG for height and size specifications).
• 32 inch minimum door width; 36 inches preferred
• 24 inch space on latch side of doors or automatic door opener
• Light switches a maximum height of 48" from the floor to the top of the switch
• Electrical outlets a minimum of 15" from the floor to the bottom of the outlet
• Lever handles on doors or doors without latches
• Rocker or touch switches
AND
Include at least one of the following options:
• Standard tub with a fold-up seat
• Tub with a transfer seat
• Whirlpool tub
• 3 x 3 foot transfer shower
• 5 x 5 foot roll-in shower
</v>
      </c>
      <c r="I228" s="4" t="str">
        <f>Health!H37</f>
        <v>Floorplan showing ADA units, cut sheets and signed approved submittal of ADA products, photos of installed features, and plan details</v>
      </c>
      <c r="J228" s="804">
        <f>Health!I37</f>
        <v>0</v>
      </c>
      <c r="K228" s="811"/>
      <c r="M228" s="185"/>
    </row>
    <row r="229" spans="1:16" ht="14.25">
      <c r="A229" s="313" t="s">
        <v>169</v>
      </c>
      <c r="B229" s="88"/>
      <c r="C229" s="88"/>
      <c r="D229" s="88"/>
      <c r="E229" s="88"/>
      <c r="F229" s="88"/>
      <c r="G229" s="665" t="str">
        <f>Health!F38</f>
        <v>IAQ Management During Construction</v>
      </c>
      <c r="H229" s="665">
        <f>Health!G38</f>
        <v>0</v>
      </c>
      <c r="I229" s="665">
        <f>Health!H38</f>
        <v>0</v>
      </c>
      <c r="J229" s="805">
        <f>Health!I38</f>
        <v>0</v>
      </c>
      <c r="K229" s="805">
        <f>Health!J38</f>
        <v>0</v>
      </c>
      <c r="M229" s="185"/>
    </row>
    <row r="230" spans="1:16" ht="151.05000000000001" customHeight="1">
      <c r="A230" s="229" t="str">
        <f>Health!A39</f>
        <v>H 3.01</v>
      </c>
      <c r="B230" s="691">
        <f>Health!B39</f>
        <v>2</v>
      </c>
      <c r="C230" s="47"/>
      <c r="D230" s="182">
        <f>Health!C39</f>
        <v>0</v>
      </c>
      <c r="E230" s="182">
        <f>Health!D39</f>
        <v>0</v>
      </c>
      <c r="F230" s="182">
        <f>Health!E39</f>
        <v>0</v>
      </c>
      <c r="G230" s="24" t="str">
        <f>Health!F39</f>
        <v>Protect Ducts, Range Hood, and Bath Exhaust Fans During Construction</v>
      </c>
      <c r="H230" s="24" t="str">
        <f>Health!G39</f>
        <v>All duct register boxes, supply plenums, range hood, the bath exhaust fans (housing or fan) and liner boxes are sealed off with cardboard, rigid duct board, or other suitable method directly following mechanical rough in.  The temporary tape used to seal the registers during a smoke test does not comply. Ducts must remain sealed until HVAC system start-up.  This step prevents construction dust and pollutants from accumulating in the duct system and being released into the air when the system is turned on. If interior finish work (painting, etc.) continues after HVAC start up, ducts must be re-sealed until work is complete</v>
      </c>
      <c r="I230" s="24" t="str">
        <f>Health!H39</f>
        <v>Photo</v>
      </c>
      <c r="J230" s="804">
        <f>Health!I39</f>
        <v>0</v>
      </c>
      <c r="K230" s="811"/>
      <c r="M230" s="185"/>
    </row>
    <row r="231" spans="1:16">
      <c r="A231" s="822" t="str">
        <f>Health!A40</f>
        <v>H 3.02</v>
      </c>
      <c r="B231" s="935">
        <f>Health!B40</f>
        <v>0</v>
      </c>
      <c r="C231" s="926"/>
      <c r="D231" s="926"/>
      <c r="E231" s="926"/>
      <c r="F231" s="927"/>
      <c r="G231" s="823">
        <f>Health!F40</f>
        <v>0</v>
      </c>
      <c r="H231" s="823">
        <f>Health!G40</f>
        <v>0</v>
      </c>
      <c r="I231" s="823">
        <f>Health!H40</f>
        <v>0</v>
      </c>
      <c r="J231" s="824">
        <f>Health!I40</f>
        <v>0</v>
      </c>
      <c r="K231" s="816"/>
    </row>
    <row r="232" spans="1:16">
      <c r="A232" s="813" t="str">
        <f>Health!A41</f>
        <v>H 3.02.01</v>
      </c>
      <c r="B232" s="962">
        <f>Health!B41</f>
        <v>0</v>
      </c>
      <c r="C232" s="926"/>
      <c r="D232" s="926"/>
      <c r="E232" s="926"/>
      <c r="F232" s="927"/>
      <c r="G232" s="814" t="str">
        <f>Health!F41</f>
        <v>Moved to H1.05</v>
      </c>
      <c r="H232" s="814">
        <f>Health!G41</f>
        <v>0</v>
      </c>
      <c r="I232" s="814">
        <f>Health!H41</f>
        <v>0</v>
      </c>
      <c r="J232" s="815">
        <f>Health!I41</f>
        <v>0</v>
      </c>
      <c r="K232" s="816"/>
    </row>
    <row r="233" spans="1:16">
      <c r="A233" s="813" t="str">
        <f>Health!A42</f>
        <v>H 3.02.02</v>
      </c>
      <c r="B233" s="962">
        <f>Health!B42</f>
        <v>0</v>
      </c>
      <c r="C233" s="926"/>
      <c r="D233" s="926"/>
      <c r="E233" s="926"/>
      <c r="F233" s="927"/>
      <c r="G233" s="814" t="str">
        <f>Health!F42</f>
        <v>Moved to H1.05</v>
      </c>
      <c r="H233" s="814">
        <f>Health!G42</f>
        <v>0</v>
      </c>
      <c r="I233" s="814">
        <f>Health!H42</f>
        <v>0</v>
      </c>
      <c r="J233" s="815">
        <f>Health!I42</f>
        <v>0</v>
      </c>
      <c r="K233" s="816"/>
    </row>
    <row r="234" spans="1:16" ht="57">
      <c r="A234" s="229" t="str">
        <f>Health!A43</f>
        <v>H 3.03</v>
      </c>
      <c r="B234" s="691">
        <f>Health!B43</f>
        <v>1</v>
      </c>
      <c r="C234" s="47"/>
      <c r="D234" s="182">
        <f>Health!C43</f>
        <v>0</v>
      </c>
      <c r="E234" s="182">
        <f>Health!D43</f>
        <v>0</v>
      </c>
      <c r="F234" s="182">
        <f>Health!E43</f>
        <v>0</v>
      </c>
      <c r="G234" s="24" t="str">
        <f>Health!F43</f>
        <v>Pre-Occupancy IAQ Testing</v>
      </c>
      <c r="H234" s="24" t="str">
        <f>Health!G43</f>
        <v xml:space="preserve">Test and remediate building prior to occupancy using procedure consistent with the United States Environmental Protection Agency’s current Protocol for Environmental Requirements, Baseline IAQ and Materials, for the Research Triangle Park Campus, Section 01445. </v>
      </c>
      <c r="I234" s="24" t="str">
        <f>Health!H43</f>
        <v>Copy of the IAQ testing results indicating that the maximum chemical contaminant concentration requirements are not exceeded.</v>
      </c>
      <c r="J234" s="804">
        <f>Health!I43</f>
        <v>0</v>
      </c>
      <c r="K234" s="811"/>
    </row>
    <row r="235" spans="1:16" ht="28.5">
      <c r="A235" s="313" t="s">
        <v>171</v>
      </c>
      <c r="B235" s="88"/>
      <c r="C235" s="88"/>
      <c r="D235" s="88"/>
      <c r="E235" s="88"/>
      <c r="F235" s="88"/>
      <c r="G235" s="665" t="str">
        <f>Health!F44</f>
        <v xml:space="preserve">Low-Emitting Materials/Healthy Finishes - APPLICABLE TO ALL MATERIALS INSIDE THE WEATHERPROOFING.  </v>
      </c>
      <c r="H235" s="665">
        <f>Health!G44</f>
        <v>0</v>
      </c>
      <c r="I235" s="665">
        <f>Health!H44</f>
        <v>0</v>
      </c>
      <c r="J235" s="805">
        <f>Health!I44</f>
        <v>0</v>
      </c>
      <c r="K235" s="805">
        <f>Health!J44</f>
        <v>0</v>
      </c>
    </row>
    <row r="236" spans="1:16" ht="87" customHeight="1">
      <c r="A236" s="229" t="str">
        <f>Health!A45</f>
        <v>H 4.01</v>
      </c>
      <c r="B236" s="691">
        <f>Health!B45</f>
        <v>2</v>
      </c>
      <c r="C236" s="47"/>
      <c r="D236" s="182">
        <f>Health!C45</f>
        <v>0</v>
      </c>
      <c r="E236" s="182">
        <f>Health!D45</f>
        <v>0</v>
      </c>
      <c r="F236" s="182">
        <f>Health!E45</f>
        <v>0</v>
      </c>
      <c r="G236" s="24" t="str">
        <f>Health!F45</f>
        <v>Adhesives &amp; Sealants</v>
      </c>
      <c r="H236" s="24" t="str">
        <f>Health!G45</f>
        <v>All adhesives and sealants shall be low Volatile Organic Compound (VOC) and meet the VOC limits below that were established by the South Coast Air Quality Management District (SCAQMD) Rule #1168 AND all sealants used as fillers must meet or exceed the requirements of the Bay Area Air Quality Management District Regulation 8, Rule 51.</v>
      </c>
      <c r="I236" s="24" t="str">
        <f>Health!H45</f>
        <v>Contractor shall maintain all Material Safety Data Sheet (MSDS) highlighting the stated VOC emissions for each paint and coating used in the building.</v>
      </c>
      <c r="J236" s="804">
        <f>Health!I45</f>
        <v>0</v>
      </c>
      <c r="K236" s="811"/>
    </row>
    <row r="237" spans="1:16" ht="85.5">
      <c r="A237" s="229" t="str">
        <f>Health!A46</f>
        <v>H 4.02</v>
      </c>
      <c r="B237" s="691">
        <f>Health!B46</f>
        <v>2</v>
      </c>
      <c r="C237" s="47"/>
      <c r="D237" s="182">
        <f>Health!C46</f>
        <v>0</v>
      </c>
      <c r="E237" s="182">
        <f>Health!D46</f>
        <v>0</v>
      </c>
      <c r="F237" s="182">
        <f>Health!E46</f>
        <v>0</v>
      </c>
      <c r="G237" s="24" t="str">
        <f>Health!F46</f>
        <v>Paint</v>
      </c>
      <c r="H237" s="24" t="str">
        <f>Health!G46</f>
        <v>Interior paints and coatings shall be less than 100 g/l for non-flat paint and less than 50 g/l for flat paint.  Exterior paints and coatings shall be less than 200 g/l for non-flat and less than 100 g/l for flat.  
For additional architectural coating VOC limits please refer to SCAQMD Rule 1113</v>
      </c>
      <c r="I237" s="24" t="str">
        <f>Health!H46</f>
        <v>Contractor shall maintain all Material Safety Data Sheet (MSDS) highlighting the stated VOC emissions for each adhesive and sealant used in the building.</v>
      </c>
      <c r="J237" s="804">
        <f>Health!I46</f>
        <v>0</v>
      </c>
      <c r="K237" s="811"/>
    </row>
    <row r="238" spans="1:16" ht="28.5">
      <c r="A238" s="229" t="str">
        <f>Health!A47</f>
        <v>H 4.03</v>
      </c>
      <c r="B238" s="691">
        <f>Health!B47</f>
        <v>2</v>
      </c>
      <c r="C238" s="47"/>
      <c r="D238" s="182">
        <f>Health!C47</f>
        <v>0</v>
      </c>
      <c r="E238" s="182">
        <f>Health!D47</f>
        <v>0</v>
      </c>
      <c r="F238" s="182">
        <f>Health!E47</f>
        <v>0</v>
      </c>
      <c r="G238" s="24" t="str">
        <f>Health!F47</f>
        <v>Carpet</v>
      </c>
      <c r="H238" s="24" t="str">
        <f>Health!G47</f>
        <v>All carpet and carpet products shall meet the Carpet &amp; Rug Institute Green Label Certification Program.</v>
      </c>
      <c r="I238" s="24" t="str">
        <f>Health!H47</f>
        <v>Provide carpet cut sheets or the VOC limits for each carpet product used in the building.</v>
      </c>
      <c r="J238" s="804">
        <f>Health!I47</f>
        <v>0</v>
      </c>
      <c r="K238" s="811"/>
      <c r="N238" s="105"/>
      <c r="P238" s="186"/>
    </row>
    <row r="239" spans="1:16" ht="88.05" customHeight="1">
      <c r="A239" s="229" t="str">
        <f>Health!A48</f>
        <v>H 4.04</v>
      </c>
      <c r="B239" s="691">
        <f>Health!B48</f>
        <v>2</v>
      </c>
      <c r="C239" s="47"/>
      <c r="D239" s="182">
        <f>Health!C48</f>
        <v>0</v>
      </c>
      <c r="E239" s="182">
        <f>Health!D48</f>
        <v>0</v>
      </c>
      <c r="F239" s="182">
        <f>Health!E48</f>
        <v>0</v>
      </c>
      <c r="G239" s="24" t="str">
        <f>Health!F48</f>
        <v>Composite Wood</v>
      </c>
      <c r="H239" s="24" t="str">
        <f>Health!G48</f>
        <v>All composite wood and agrifiber products will contain no added urea-formaldehyde.  All woods must comply with TSCA Title VI (which has the same limits as the California Air Resources Board (CARB) and mandatory in the US since 2017) formaldehyde emission standards.  Products containing Ultra-low-emitting formaldehyde (ULEF) are acceptable.</v>
      </c>
      <c r="I239" s="24" t="str">
        <f>Health!H48</f>
        <v>Provide a manufacturers catalog cut sheet for each composite wood or agrifiber product used in the building indicating that the bonding agent used in each product contains no added urea-formaldehyde.</v>
      </c>
      <c r="J239" s="804">
        <f>Health!I48</f>
        <v>0</v>
      </c>
      <c r="K239" s="811"/>
      <c r="N239" s="105"/>
      <c r="P239" s="186"/>
    </row>
    <row r="240" spans="1:16">
      <c r="A240" s="229" t="str">
        <f>Health!A49</f>
        <v>H 4.05</v>
      </c>
      <c r="B240" s="691">
        <f>Health!B49</f>
        <v>2</v>
      </c>
      <c r="C240" s="47"/>
      <c r="D240" s="182">
        <f>Health!C49</f>
        <v>0</v>
      </c>
      <c r="E240" s="182">
        <f>Health!D49</f>
        <v>0</v>
      </c>
      <c r="F240" s="182">
        <f>Health!E49</f>
        <v>0</v>
      </c>
      <c r="G240" s="24" t="str">
        <f>Health!F49</f>
        <v>Insulation</v>
      </c>
      <c r="H240" s="24" t="str">
        <f>Health!G49</f>
        <v>All Insulation products will be free of formaldehyde.</v>
      </c>
      <c r="I240" s="24">
        <f>Health!H49</f>
        <v>0</v>
      </c>
      <c r="J240" s="804">
        <f>Health!I49</f>
        <v>0</v>
      </c>
      <c r="K240" s="811"/>
      <c r="N240" s="105"/>
      <c r="P240" s="186"/>
    </row>
    <row r="241" spans="1:16">
      <c r="A241" s="229" t="str">
        <f>Health!A50</f>
        <v>H 4.06</v>
      </c>
      <c r="B241" s="928">
        <f>Health!B50</f>
        <v>0</v>
      </c>
      <c r="C241" s="926"/>
      <c r="D241" s="926"/>
      <c r="E241" s="926"/>
      <c r="F241" s="927"/>
      <c r="G241" s="24" t="str">
        <f>Health!F50</f>
        <v>Minimize Carpet Use</v>
      </c>
      <c r="H241" s="24">
        <f>Health!G50</f>
        <v>0</v>
      </c>
      <c r="I241" s="24">
        <f>Health!H50</f>
        <v>0</v>
      </c>
      <c r="J241" s="804">
        <f>Health!I50</f>
        <v>0</v>
      </c>
      <c r="K241" s="811"/>
      <c r="N241" s="106"/>
      <c r="P241" s="186"/>
    </row>
    <row r="242" spans="1:16" ht="57">
      <c r="A242" s="229" t="str">
        <f>Health!A51</f>
        <v>H 4.06.01</v>
      </c>
      <c r="B242" s="691">
        <f>Health!B51</f>
        <v>2</v>
      </c>
      <c r="C242" s="47"/>
      <c r="D242" s="182">
        <f>Health!C51</f>
        <v>0</v>
      </c>
      <c r="E242" s="182">
        <f>Health!D51</f>
        <v>0</v>
      </c>
      <c r="F242" s="182">
        <f>Health!E51</f>
        <v>0</v>
      </c>
      <c r="G242" s="24" t="str">
        <f>Health!F51</f>
        <v>100% Hard Flooring Installed in Individual Units</v>
      </c>
      <c r="H242" s="24" t="str">
        <f>Health!G51</f>
        <v>The flooring installed shall be classified as hard or resilient and comply with GreenGuard,  NSF/ANSI 332 standard , Floorscore, SCS Indoor Advantage Gold, Declare, Cradle to Cradle, TCNA ANSI A138.1/Green Squared or similar health related certification.</v>
      </c>
      <c r="I242" s="24" t="str">
        <f>Health!H51</f>
        <v>Cut sheets of flooring selections.</v>
      </c>
      <c r="J242" s="804">
        <f>Health!I51</f>
        <v>0</v>
      </c>
      <c r="K242" s="811"/>
      <c r="N242" s="106"/>
      <c r="P242" s="186"/>
    </row>
    <row r="243" spans="1:16" ht="42.75">
      <c r="A243" s="229" t="str">
        <f>Health!A52</f>
        <v>H 4.06.02</v>
      </c>
      <c r="B243" s="691">
        <f>Health!B52</f>
        <v>2</v>
      </c>
      <c r="C243" s="47"/>
      <c r="D243" s="182">
        <f>Health!C52</f>
        <v>0</v>
      </c>
      <c r="E243" s="182">
        <f>Health!D52</f>
        <v>0</v>
      </c>
      <c r="F243" s="182">
        <f>Health!E52</f>
        <v>0</v>
      </c>
      <c r="G243" s="24" t="str">
        <f>Health!F52</f>
        <v>Carpet Tiles Used in Common Areas</v>
      </c>
      <c r="H243" s="24" t="str">
        <f>Health!G52</f>
        <v>If carpet is installed in common areas, carpet tiles must be used. All carpet and carpet products shall meet the Carpet &amp; Rug Institute Green Label Certification Program.</v>
      </c>
      <c r="I243" s="24" t="str">
        <f>Health!H52</f>
        <v>Provide carpet cut sheets or the VOC limits for each carpet product used in the building.</v>
      </c>
      <c r="J243" s="804">
        <f>Health!I52</f>
        <v>0</v>
      </c>
      <c r="K243" s="811"/>
      <c r="N243" s="106"/>
      <c r="P243" s="186"/>
    </row>
    <row r="244" spans="1:16" ht="128.25">
      <c r="A244" s="229" t="str">
        <f>Health!A53</f>
        <v>H 4.07</v>
      </c>
      <c r="B244" s="691">
        <f>Health!B53</f>
        <v>2</v>
      </c>
      <c r="C244" s="47"/>
      <c r="D244" s="182">
        <f>Health!C53</f>
        <v>0</v>
      </c>
      <c r="E244" s="182">
        <f>Health!D53</f>
        <v>0</v>
      </c>
      <c r="F244" s="182">
        <f>Health!E53</f>
        <v>0</v>
      </c>
      <c r="G244" s="24" t="str">
        <f>Health!F53</f>
        <v>Green Cleaning - Environmentally Friendly Maintenance - Green Cleaning Products in Common Areas</v>
      </c>
      <c r="H244" s="24" t="str">
        <f>Health!G53</f>
        <v>Owner shall maintain or contract a cleaning service to maintain the property using only non-toxic cleaning supplies in the regular maintenance of the building. A list of approved supplies must be posted in janitor closets and in common areas such as break rooms and restrooms.  Non-Toxic is defined as having a zero Health Hazard rating on the product’s Material Safety Data Sheet (MSDS) and listed as “non-toxic” for Acute Toxicity under “Section V - Health Information” on the MSDS.  Alternatively the products may be approved by the EPA's Design for Environment program or Green Seal.</v>
      </c>
      <c r="I244" s="24" t="str">
        <f>Health!H53</f>
        <v>Provide a list of approved cleaning products for the building</v>
      </c>
      <c r="J244" s="804">
        <f>Health!I53</f>
        <v>0</v>
      </c>
      <c r="K244" s="811"/>
      <c r="N244" s="105"/>
      <c r="P244" s="186"/>
    </row>
    <row r="245" spans="1:16" ht="28.5">
      <c r="A245" s="229" t="str">
        <f>Health!A54</f>
        <v>H 4.08</v>
      </c>
      <c r="B245" s="691">
        <f>Health!B54</f>
        <v>2</v>
      </c>
      <c r="C245" s="47"/>
      <c r="D245" s="182">
        <f>Health!C54</f>
        <v>0</v>
      </c>
      <c r="E245" s="182">
        <f>Health!D54</f>
        <v>0</v>
      </c>
      <c r="F245" s="182">
        <f>Health!E54</f>
        <v>0</v>
      </c>
      <c r="G245" s="24" t="str">
        <f>Health!F54</f>
        <v>Healthy Pool- Non-Chlorine System</v>
      </c>
      <c r="H245" s="24" t="str">
        <f>Health!G54</f>
        <v xml:space="preserve">Install  and use a pool sanitation system that reduces the use of chlorine.   </v>
      </c>
      <c r="I245" s="24" t="str">
        <f>Health!H54</f>
        <v>Cut sheet or photo of sanitation system</v>
      </c>
      <c r="J245" s="804">
        <f>Health!I54</f>
        <v>0</v>
      </c>
      <c r="K245" s="812"/>
    </row>
    <row r="246" spans="1:16" ht="14.25">
      <c r="A246" s="404" t="str">
        <f>Health!A55</f>
        <v>H5</v>
      </c>
      <c r="B246" s="88">
        <f>Health!B55</f>
        <v>0</v>
      </c>
      <c r="C246" s="88"/>
      <c r="D246" s="88">
        <f>Health!C55</f>
        <v>0</v>
      </c>
      <c r="E246" s="88">
        <f>Health!D55</f>
        <v>0</v>
      </c>
      <c r="F246" s="88">
        <f>Health!E55</f>
        <v>0</v>
      </c>
      <c r="G246" s="404" t="str">
        <f>Health!F55</f>
        <v>Management</v>
      </c>
      <c r="H246" s="88">
        <f>Health!G55</f>
        <v>0</v>
      </c>
      <c r="I246" s="88">
        <f>Health!H55</f>
        <v>0</v>
      </c>
      <c r="J246" s="806">
        <f>Health!I56</f>
        <v>0</v>
      </c>
      <c r="K246" s="806">
        <f>Health!J56</f>
        <v>0</v>
      </c>
    </row>
    <row r="247" spans="1:16">
      <c r="A247" s="685" t="str">
        <f>Health!A56</f>
        <v>H 5.01</v>
      </c>
      <c r="B247" s="928">
        <f>Health!B56</f>
        <v>0</v>
      </c>
      <c r="C247" s="926"/>
      <c r="D247" s="926"/>
      <c r="E247" s="926"/>
      <c r="F247" s="926"/>
      <c r="G247" s="779" t="str">
        <f>Health!F56</f>
        <v>Prohibit Smoking</v>
      </c>
      <c r="H247" s="120">
        <f>Health!G56</f>
        <v>0</v>
      </c>
      <c r="I247" s="120">
        <f>Health!H56</f>
        <v>0</v>
      </c>
      <c r="J247" s="804"/>
      <c r="K247" s="812"/>
    </row>
    <row r="248" spans="1:16" ht="156.75">
      <c r="A248" s="229" t="str">
        <f>Health!A57</f>
        <v>H 5.01.01</v>
      </c>
      <c r="B248" s="691">
        <f>Health!B57</f>
        <v>1</v>
      </c>
      <c r="C248" s="47"/>
      <c r="D248" s="182">
        <f>Health!C57</f>
        <v>0</v>
      </c>
      <c r="E248" s="182">
        <f>Health!D57</f>
        <v>0</v>
      </c>
      <c r="F248" s="182">
        <f>Health!E57</f>
        <v>0</v>
      </c>
      <c r="G248" s="4" t="str">
        <f>Health!F57</f>
        <v>Reduce Smoke Exposure and Transfer</v>
      </c>
      <c r="H248" s="4" t="str">
        <f>Health!G57</f>
        <v>1. Prohibit smoking in all common areas of the building. The prohibition must be communicated in building rental/lease agreements or condo/coop association covenants and restrictions, and provisions for enforcement must be included. 
2. Locate any exterior designated smoking areas, including balconies where smoking is permitted, at least 25 feet from entries, outdoor air intakes and operable windows opening to common areas.
3. Prohibit on-property smoking within 25 feet of entries, outdoor air intakes and operable windows. Provide signage to allow smoking in designated areas, prohibit smoking in designated areas or prohibit smoking on the entire property.</v>
      </c>
      <c r="I248" s="4" t="str">
        <f>Health!H57</f>
        <v>Copy of the covenants and restriction, plan showing designated smoking area, copy of signage</v>
      </c>
      <c r="J248" s="804">
        <f>Health!I57</f>
        <v>0</v>
      </c>
      <c r="K248" s="812"/>
    </row>
    <row r="249" spans="1:16" ht="167" customHeight="1">
      <c r="A249" s="229" t="str">
        <f>Health!A58</f>
        <v>H 5.01.02</v>
      </c>
      <c r="B249" s="691">
        <f>Health!B57</f>
        <v>1</v>
      </c>
      <c r="C249" s="47"/>
      <c r="D249" s="182">
        <f>Health!C58</f>
        <v>0</v>
      </c>
      <c r="E249" s="182">
        <f>Health!D58</f>
        <v>0</v>
      </c>
      <c r="F249" s="182">
        <f>Health!E58</f>
        <v>0</v>
      </c>
      <c r="G249" s="4" t="str">
        <f>Health!F58</f>
        <v>Prohibit Smoking Throughout the Building</v>
      </c>
      <c r="H249" s="4" t="str">
        <f>Health!G58</f>
        <v xml:space="preserve">1. Prohibit smoking within living units. The prohibition must be communicated in building rental/lease agreements or condo/coop association covenants and restrictions, and provisions for enforcement must be included. 
2. Prohibit smoking in all common areas of the building. The prohibition must be communicated in building rental/lease agreements or condo/coop association covenants and restrictions, and provisions for enforcement must be included.
3. Any exterior designated smoking areas must be located at least 25 feet away from all entries, outdoor air intakes, and operable windows.
 </v>
      </c>
      <c r="I249" s="4" t="str">
        <f>Health!H58</f>
        <v>Copy of the covenants and restriction, plan showing designated smoking area, copy of signage</v>
      </c>
      <c r="J249" s="804">
        <f>Health!I58</f>
        <v>0</v>
      </c>
      <c r="K249" s="812"/>
    </row>
    <row r="250" spans="1:16" ht="157.05000000000001" customHeight="1" thickBot="1">
      <c r="A250" s="766" t="str">
        <f>Health!A60</f>
        <v>H 5.02</v>
      </c>
      <c r="B250" s="85">
        <v>2</v>
      </c>
      <c r="C250" s="47"/>
      <c r="D250" s="182">
        <f>Health!C60</f>
        <v>0</v>
      </c>
      <c r="E250" s="182">
        <f>Health!D60</f>
        <v>0</v>
      </c>
      <c r="F250" s="182">
        <f>Health!E60</f>
        <v>0</v>
      </c>
      <c r="G250" s="4" t="str">
        <f>Health!F60</f>
        <v xml:space="preserve">Integrated Pest Management </v>
      </c>
      <c r="H250" s="4" t="str">
        <f>Health!G60</f>
        <v xml:space="preserve">Work with a skilled pest control professional to develop an Integrated Pest Management Plan that addresses the following four items:  
• Monitoring and prevention of pest populations.
• Application of pesticides only “as needed” after prevention and physical controls have been implemented.
• Selecting the least hazardous pesticides for control of targeted pests.
• Precision targeting of pesticides to areas not contacted or accessible to the occupants
• Provide information to homeowners on non toxic pest management practices.  </v>
      </c>
      <c r="I250" s="4" t="str">
        <f>Health!H60</f>
        <v xml:space="preserve">Provide a copy of the pest management plan including identification of the pests and monitor process, action thresholds, prevention activities, and control mechanisms.  </v>
      </c>
      <c r="J250" s="804">
        <f>Health!I60</f>
        <v>0</v>
      </c>
      <c r="K250" s="812"/>
    </row>
    <row r="251" spans="1:16" customFormat="1" ht="21.4" thickBot="1">
      <c r="A251" s="118" t="s">
        <v>346</v>
      </c>
      <c r="B251" s="64"/>
      <c r="C251" s="64"/>
      <c r="D251" s="64"/>
      <c r="E251" s="64"/>
      <c r="F251" s="64"/>
      <c r="G251" s="301"/>
      <c r="H251" s="301"/>
      <c r="I251" s="301"/>
      <c r="J251" s="803"/>
      <c r="K251" s="811"/>
    </row>
    <row r="252" spans="1:16" ht="26.25">
      <c r="A252" s="226" t="s">
        <v>67</v>
      </c>
      <c r="B252" s="80" t="s">
        <v>221</v>
      </c>
      <c r="C252" s="218" t="s">
        <v>335</v>
      </c>
      <c r="D252" s="80" t="s">
        <v>711</v>
      </c>
      <c r="E252" s="80" t="s">
        <v>219</v>
      </c>
      <c r="F252" s="80" t="s">
        <v>220</v>
      </c>
      <c r="G252" s="302"/>
      <c r="H252" s="302"/>
      <c r="I252" s="307"/>
      <c r="J252" s="798"/>
      <c r="K252" s="798"/>
    </row>
    <row r="253" spans="1:16" ht="21">
      <c r="A253" s="227"/>
      <c r="B253" s="53">
        <f>SUM(B256:B270)</f>
        <v>31</v>
      </c>
      <c r="C253" s="215">
        <f>SUM(C256:C270)</f>
        <v>0</v>
      </c>
      <c r="D253" s="53">
        <f>SUM(D256:D270)</f>
        <v>0</v>
      </c>
      <c r="E253" s="53">
        <f>SUM(E256:E270)</f>
        <v>0</v>
      </c>
      <c r="F253" s="53">
        <f>SUM(F256:F270)</f>
        <v>0</v>
      </c>
      <c r="G253" s="303" t="s">
        <v>320</v>
      </c>
      <c r="H253" s="306">
        <f>IF(D253&lt;5,5-D253,0)</f>
        <v>5</v>
      </c>
      <c r="I253" s="303"/>
      <c r="J253" s="453"/>
      <c r="K253" s="812"/>
    </row>
    <row r="254" spans="1:16" customFormat="1">
      <c r="A254" s="113" t="s">
        <v>35</v>
      </c>
      <c r="B254" s="116"/>
      <c r="C254" s="116"/>
      <c r="D254" s="116"/>
      <c r="E254" s="116"/>
      <c r="F254" s="116"/>
      <c r="G254" s="109" t="s">
        <v>216</v>
      </c>
      <c r="H254" s="109" t="s">
        <v>217</v>
      </c>
      <c r="I254" s="110" t="s">
        <v>218</v>
      </c>
      <c r="J254" s="310" t="s">
        <v>228</v>
      </c>
      <c r="K254" s="415" t="s">
        <v>901</v>
      </c>
    </row>
    <row r="255" spans="1:16" ht="14.25">
      <c r="A255" s="377" t="str">
        <f>Materials!A5</f>
        <v>M 1</v>
      </c>
      <c r="B255" s="88"/>
      <c r="C255" s="88"/>
      <c r="D255" s="88"/>
      <c r="E255" s="88"/>
      <c r="F255" s="88"/>
      <c r="G255" s="183" t="s">
        <v>184</v>
      </c>
      <c r="H255" s="90"/>
      <c r="I255" s="91"/>
      <c r="J255" s="404"/>
      <c r="K255" s="812"/>
    </row>
    <row r="256" spans="1:16" ht="42.75">
      <c r="A256" s="225" t="str">
        <f>Materials!A6</f>
        <v>M 1.01</v>
      </c>
      <c r="B256" s="691">
        <f>Materials!B6</f>
        <v>3</v>
      </c>
      <c r="C256" s="99"/>
      <c r="D256" s="187">
        <f>Materials!C6</f>
        <v>0</v>
      </c>
      <c r="E256" s="187">
        <f>Materials!D6</f>
        <v>0</v>
      </c>
      <c r="F256" s="187">
        <f>Materials!E6</f>
        <v>0</v>
      </c>
      <c r="G256" s="43" t="str">
        <f>Materials!F6</f>
        <v xml:space="preserve">Building Reuse
</v>
      </c>
      <c r="H256" s="43" t="str">
        <f>Materials!G6</f>
        <v xml:space="preserve">Rehabilitate existing building.  Maintain 50% of the existing shell (exterior skin and framing, excluding window assemblies) and non structural roofing material.  </v>
      </c>
      <c r="I256" s="43" t="str">
        <f>Materials!H6</f>
        <v xml:space="preserve">Floor plan of existing building, demolition plan, and new building floor plan. </v>
      </c>
      <c r="J256" s="807">
        <f>Materials!I6</f>
        <v>0</v>
      </c>
      <c r="K256" s="812"/>
    </row>
    <row r="257" spans="1:11" ht="255" customHeight="1">
      <c r="A257" s="225" t="str">
        <f>Materials!A7</f>
        <v>M 1.02</v>
      </c>
      <c r="B257" s="691">
        <f>Materials!B7</f>
        <v>4</v>
      </c>
      <c r="C257" s="99"/>
      <c r="D257" s="187">
        <f>Materials!C7</f>
        <v>0</v>
      </c>
      <c r="E257" s="187">
        <f>Materials!D7</f>
        <v>0</v>
      </c>
      <c r="F257" s="187">
        <f>Materials!E7</f>
        <v>0</v>
      </c>
      <c r="G257" s="43" t="str">
        <f>Materials!F7</f>
        <v>Recycled Content
1 point:  &gt; 5% - 10%
2 points:  &gt; 10% - 15%
3 points:  &gt; 15% - 20%
4 points &gt; 20%</v>
      </c>
      <c r="H257" s="43" t="str">
        <f>Materials!G7</f>
        <v>Incorporate recycled materials (based on materials cost). Use materials with recycled content such that post-consumer and/or post-industrial recycled content constitutes a minimum of 5% of the total project cost.  Earn one additional point for each additional 5% of recycled content materials.  The value of the recycled content portion of a material or furnishing shall be determined by dividing the weight of recycled content in the item by the total weight of all material in the item, then multiplying the resulting percentage by the total value of the item.  Note pre-consumer waste may only be counted in this credit if it can be substantiated that the pre-consumer materials would otherwise have entered the waste stream.   Mechanical and electrical components shall not be included in this calculation. Recycled content materials shall be defined in accordance with the Federal Trade Commission document, Green Guides, available at:   https://www.ftc.gov/enforcement/rules/rulemaking-regulatory-reform-proceedings/green-guides.</v>
      </c>
      <c r="I257" s="43" t="str">
        <f>Materials!H7</f>
        <v xml:space="preserve">Complete the Materials Spreadsheet in the checklist.  Provide approved submittals for materials and documentation of the products recycled content.  </v>
      </c>
      <c r="J257" s="807">
        <f>Materials!I7</f>
        <v>0</v>
      </c>
      <c r="K257" s="812"/>
    </row>
    <row r="258" spans="1:11" ht="43.05" customHeight="1">
      <c r="A258" s="225" t="str">
        <f>Materials!A8</f>
        <v>M 1.03</v>
      </c>
      <c r="B258" s="691">
        <f>Materials!B8</f>
        <v>1</v>
      </c>
      <c r="C258" s="99"/>
      <c r="D258" s="187">
        <f>Materials!C8</f>
        <v>0</v>
      </c>
      <c r="E258" s="187">
        <f>Materials!D8</f>
        <v>0</v>
      </c>
      <c r="F258" s="187">
        <f>Materials!E8</f>
        <v>0</v>
      </c>
      <c r="G258" s="43" t="str">
        <f>Materials!F8</f>
        <v>Recyclable Materials</v>
      </c>
      <c r="H258" s="43" t="str">
        <f>Materials!G8</f>
        <v xml:space="preserve">Project is constructed of materials, the top 3 materials by volume, that a local recycling waste hauler has the infrastructure to successfully recycle.  </v>
      </c>
      <c r="I258" s="43" t="str">
        <f>Materials!H8</f>
        <v xml:space="preserve">Provide documentation of existing recycling infrastructure and diversion rates attainable.  </v>
      </c>
      <c r="J258" s="807">
        <f>Materials!I8</f>
        <v>0</v>
      </c>
      <c r="K258" s="812"/>
    </row>
    <row r="259" spans="1:11" ht="97.05" customHeight="1">
      <c r="A259" s="225" t="str">
        <f>Materials!A9</f>
        <v>M 1.04</v>
      </c>
      <c r="B259" s="691" t="str">
        <f>Materials!B9</f>
        <v>1-3</v>
      </c>
      <c r="C259" s="99"/>
      <c r="D259" s="187">
        <f>Materials!C9</f>
        <v>0</v>
      </c>
      <c r="E259" s="187">
        <f>Materials!D9</f>
        <v>0</v>
      </c>
      <c r="F259" s="187">
        <f>Materials!E9</f>
        <v>0</v>
      </c>
      <c r="G259" s="43" t="str">
        <f>Materials!F9</f>
        <v xml:space="preserve">Rapidly Renewable  &gt; 3% </v>
      </c>
      <c r="H259" s="43" t="str">
        <f>Materials!G9</f>
        <v>Incorporate rapidly renewable (plant to harvest cycle &lt;10 years) for 3% of the total value of all building materials and products used in the project.  Earn one additional point for each 2% of additional rapidly renewable materials such as bamboo flooring, wool carpets, straw board, cotton batt insulation, linoleum flooring, poplar OSB, and sunflower seed board and wheatgrass cabinetry qualify for this credit.</v>
      </c>
      <c r="I259" s="43" t="str">
        <f>Materials!H9</f>
        <v>Submit calculations demonstrating that the project incorporates the required percentage of rapidly renewable products. Refer to the "Materials Worksheet" for calculations.</v>
      </c>
      <c r="J259" s="807">
        <f>Materials!I9</f>
        <v>0</v>
      </c>
      <c r="K259" s="812"/>
    </row>
    <row r="260" spans="1:11" ht="99.75">
      <c r="A260" s="225" t="str">
        <f>Materials!A10</f>
        <v>M 1.05</v>
      </c>
      <c r="B260" s="691">
        <f>Materials!B10</f>
        <v>3</v>
      </c>
      <c r="C260" s="99"/>
      <c r="D260" s="187">
        <f>Materials!C10</f>
        <v>0</v>
      </c>
      <c r="E260" s="187">
        <f>Materials!D10</f>
        <v>0</v>
      </c>
      <c r="F260" s="187">
        <f>Materials!E10</f>
        <v>0</v>
      </c>
      <c r="G260" s="43" t="str">
        <f>Materials!F10</f>
        <v xml:space="preserve">Certified Wood  </v>
      </c>
      <c r="H260" s="43" t="str">
        <f>Materials!G10</f>
        <v xml:space="preserve">Wood products are FSC, SFI or CSA certified. Use a minimum of 50% certified of wood-based materials and products, for wood building components including, but not limited to, structural framing and general dimensional framing, flooring, finishes, furnishings and non-rented temporary construction applications such as bracing, concrete form work and pedestrian barriers. Earn one additional point for each 25% additional certified wood used on the project. </v>
      </c>
      <c r="I260" s="43" t="str">
        <f>Materials!H10</f>
        <v xml:space="preserve">Submit a copy of the wood certification, approved submittal and the calculations showing percentage of certified wood used in the construction of the project.  </v>
      </c>
      <c r="J260" s="807">
        <f>Materials!I10</f>
        <v>0</v>
      </c>
      <c r="K260" s="812"/>
    </row>
    <row r="261" spans="1:11" ht="57">
      <c r="A261" s="225" t="str">
        <f>Materials!A11</f>
        <v>M 1.06</v>
      </c>
      <c r="B261" s="691">
        <f>Materials!B11</f>
        <v>1</v>
      </c>
      <c r="C261" s="99"/>
      <c r="D261" s="187">
        <f>Materials!C11</f>
        <v>0</v>
      </c>
      <c r="E261" s="187">
        <f>Materials!D11</f>
        <v>0</v>
      </c>
      <c r="F261" s="187">
        <f>Materials!E11</f>
        <v>0</v>
      </c>
      <c r="G261" s="43" t="str">
        <f>Materials!F11</f>
        <v>Bio-based  &gt; 3%</v>
      </c>
      <c r="H261" s="43" t="str">
        <f>Materials!G11</f>
        <v>Earn one point if 3% of the materials, based on cost, are bio-based such as solid wood, engineered wood, bamboo, wool, cotton, cork, agricultural fibers, or other bio-based materials having at least 50% bio-based content.</v>
      </c>
      <c r="I261" s="43" t="str">
        <f>Materials!H11</f>
        <v xml:space="preserve">Complete the Materials Spreadsheet in the checklist.  Provide approved submittals for materials and documentation of the products biobased content.  </v>
      </c>
      <c r="J261" s="807" t="str">
        <f>Materials!I11</f>
        <v xml:space="preserve"> </v>
      </c>
      <c r="K261" s="812"/>
    </row>
    <row r="262" spans="1:11" ht="42.75">
      <c r="A262" s="225" t="str">
        <f>Materials!A12</f>
        <v>M 1.07</v>
      </c>
      <c r="B262" s="691">
        <f>Materials!B12</f>
        <v>2</v>
      </c>
      <c r="C262" s="100"/>
      <c r="D262" s="187">
        <f>Materials!C12</f>
        <v>0</v>
      </c>
      <c r="E262" s="187">
        <f>Materials!D12</f>
        <v>0</v>
      </c>
      <c r="F262" s="187">
        <f>Materials!E12</f>
        <v>0</v>
      </c>
      <c r="G262" s="43" t="str">
        <f>Materials!F12</f>
        <v>Resource Efficient or Panelized Wall Systems</v>
      </c>
      <c r="H262" s="43" t="str">
        <f>Materials!G12</f>
        <v>Install a minimum of 80% of the non-structural exterior walls must be Autoclaved Aerated Concrete (AAC), Insulated Concrete Forms (ICF), or Structural Insulated Panels (SIPs) or a combination thereof.</v>
      </c>
      <c r="I262" s="43" t="str">
        <f>Materials!H12</f>
        <v>Photo, detailed plans, or material cut sheets. Refer to the "Materials Worksheet" for calculations.</v>
      </c>
      <c r="J262" s="807">
        <f>Materials!I12</f>
        <v>0</v>
      </c>
      <c r="K262" s="812"/>
    </row>
    <row r="263" spans="1:11" ht="28.5">
      <c r="A263" s="225" t="str">
        <f>Materials!A13</f>
        <v>M 1.08</v>
      </c>
      <c r="B263" s="691">
        <f>Materials!B13</f>
        <v>2</v>
      </c>
      <c r="C263" s="100"/>
      <c r="D263" s="187">
        <f>Materials!C13</f>
        <v>0</v>
      </c>
      <c r="E263" s="187">
        <f>Materials!D13</f>
        <v>0</v>
      </c>
      <c r="F263" s="187">
        <f>Materials!E13</f>
        <v>0</v>
      </c>
      <c r="G263" s="43" t="str">
        <f>Materials!F13</f>
        <v>Efficient Drywall Installation: T Walls with Drywall Clips, 2-Stud Corners or Ladder Framing</v>
      </c>
      <c r="H263" s="43" t="str">
        <f>Materials!G13</f>
        <v>Use 2-stud corners, ladder T-wall framing, and drywall clips in all possible locations.</v>
      </c>
      <c r="I263" s="43" t="str">
        <f>Materials!H13</f>
        <v xml:space="preserve">Construction details on plans and photos </v>
      </c>
      <c r="J263" s="807">
        <f>Materials!I13</f>
        <v>0</v>
      </c>
      <c r="K263" s="812"/>
    </row>
    <row r="264" spans="1:11" ht="14.25">
      <c r="A264" s="667" t="str">
        <f>Materials!A14</f>
        <v>M 2</v>
      </c>
      <c r="B264" s="768">
        <f>Materials!B14</f>
        <v>0</v>
      </c>
      <c r="C264" s="189"/>
      <c r="D264" s="189"/>
      <c r="E264" s="189"/>
      <c r="F264" s="189"/>
      <c r="G264" s="380" t="str">
        <f>Materials!F14</f>
        <v>Material Efficiency and Global Responsibility</v>
      </c>
      <c r="H264" s="380">
        <f>Materials!G14</f>
        <v>0</v>
      </c>
      <c r="I264" s="380">
        <f>Materials!H14</f>
        <v>0</v>
      </c>
      <c r="J264" s="808">
        <f>Materials!I14</f>
        <v>0</v>
      </c>
      <c r="K264" s="808">
        <f>Materials!J14</f>
        <v>0</v>
      </c>
    </row>
    <row r="265" spans="1:11" ht="128.25">
      <c r="A265" s="225" t="str">
        <f>Materials!A15</f>
        <v>M 2.01</v>
      </c>
      <c r="B265" s="691">
        <f>Materials!B15</f>
        <v>2</v>
      </c>
      <c r="C265" s="100"/>
      <c r="D265" s="187">
        <f>Materials!C15</f>
        <v>0</v>
      </c>
      <c r="E265" s="187">
        <f>Materials!D15</f>
        <v>0</v>
      </c>
      <c r="F265" s="187">
        <f>Materials!E15</f>
        <v>0</v>
      </c>
      <c r="G265" s="43" t="str">
        <f>Materials!F15</f>
        <v>Recycling for Residents
1 point:  Provide an accessible recycling area
2 points:  Install an integrated recycling trash chute</v>
      </c>
      <c r="H265" s="43" t="str">
        <f>Materials!G15</f>
        <v>Provide an accessible area that serves all of the building occupants that is dedicated to the collection, separation, and storage of recyclables.  Recycling rooms in the buildings shall be a minimum of 0.1% of the total conditioned square footage of the building while recycling areas outside the structure shall accommodate a recycling dumpster equal in size (in CY) to ((# of units x 0.5 x 18) / 173.57) rounded up to the nearest even number OR Install an integrated recycling trash shoots that allow the occupants, when disposing of waste, to select either recycling or waste that is serviced by a recycling waste hauler.</v>
      </c>
      <c r="I265" s="43" t="str">
        <f>Materials!H15</f>
        <v>Construction detail, cut sheet, and photo</v>
      </c>
      <c r="J265" s="807">
        <f>Materials!I15</f>
        <v>0</v>
      </c>
      <c r="K265" s="812"/>
    </row>
    <row r="266" spans="1:11" ht="71.25">
      <c r="A266" s="225" t="str">
        <f>Materials!A16</f>
        <v>M 2.02</v>
      </c>
      <c r="B266" s="691">
        <f>Materials!B16</f>
        <v>4</v>
      </c>
      <c r="C266" s="99"/>
      <c r="D266" s="187">
        <f>Materials!C16</f>
        <v>0</v>
      </c>
      <c r="E266" s="187">
        <f>Materials!D16</f>
        <v>0</v>
      </c>
      <c r="F266" s="187">
        <f>Materials!E16</f>
        <v>0</v>
      </c>
      <c r="G266" s="43" t="str">
        <f>Materials!F16</f>
        <v>Construction Waste Management, Divert Waste
2 point:  ≥ 50% &lt; 75%
3 points:  &gt; 75% &lt; 90%
4 points:  &gt; 90%</v>
      </c>
      <c r="H266" s="43" t="str">
        <f>Materials!G16</f>
        <v xml:space="preserve">Develop and implement a waste management plan, quantifying material diversion goals. Recycle and/or salvage a minimum of 50% of construction, demolition and land clearing waste. Calculations can be done by weight or volume, but must be consistent throughout.  Earn additional points for increased diversion of waste.  </v>
      </c>
      <c r="I266" s="43" t="str">
        <f>Materials!H16</f>
        <v xml:space="preserve">Tabulate the total waste material, quantities diverted and the means by which diverted. </v>
      </c>
      <c r="J266" s="807">
        <f>Materials!I16</f>
        <v>0</v>
      </c>
      <c r="K266" s="812"/>
    </row>
    <row r="267" spans="1:11" ht="55.05" customHeight="1">
      <c r="A267" s="225" t="str">
        <f>Materials!A17</f>
        <v>M 2.03</v>
      </c>
      <c r="B267" s="691">
        <f>Materials!B17</f>
        <v>1</v>
      </c>
      <c r="C267" s="99"/>
      <c r="D267" s="187">
        <f>Materials!C17</f>
        <v>0</v>
      </c>
      <c r="E267" s="187">
        <f>Materials!D17</f>
        <v>0</v>
      </c>
      <c r="F267" s="187">
        <f>Materials!E17</f>
        <v>0</v>
      </c>
      <c r="G267" s="43" t="str">
        <f>Materials!F17</f>
        <v>Resource Reuse ≥ 5%</v>
      </c>
      <c r="H267" s="43" t="str">
        <f>Materials!G17</f>
        <v xml:space="preserve">Use salvaged, refurbished or reused materials, products and furnishings for at least 5% of building materials (based on cost).  </v>
      </c>
      <c r="I267" s="43" t="str">
        <f>Materials!H17</f>
        <v>Provide a listing of each material or product and the original source of the material used to meet the credit. Refer to the "Materials Worksheet" for calculations.</v>
      </c>
      <c r="J267" s="807">
        <f>Materials!I17</f>
        <v>0</v>
      </c>
      <c r="K267" s="812"/>
    </row>
    <row r="268" spans="1:11" ht="14.25">
      <c r="A268" s="667" t="str">
        <f>Materials!A18</f>
        <v>M 3</v>
      </c>
      <c r="B268" s="768">
        <f>Materials!B18</f>
        <v>0</v>
      </c>
      <c r="C268" s="88"/>
      <c r="D268" s="88"/>
      <c r="E268" s="88"/>
      <c r="F268" s="88"/>
      <c r="G268" s="380" t="str">
        <f>Materials!F18</f>
        <v>Local and Regional Materials</v>
      </c>
      <c r="H268" s="380">
        <f>Materials!G18</f>
        <v>0</v>
      </c>
      <c r="I268" s="380">
        <f>Materials!H18</f>
        <v>0</v>
      </c>
      <c r="J268" s="808">
        <f>Materials!I18</f>
        <v>0</v>
      </c>
      <c r="K268" s="808">
        <f>Materials!J18</f>
        <v>0</v>
      </c>
    </row>
    <row r="269" spans="1:11" ht="157.05000000000001" customHeight="1">
      <c r="A269" s="225" t="str">
        <f>Materials!A19</f>
        <v>M 3.01</v>
      </c>
      <c r="B269" s="691">
        <f>Materials!B19</f>
        <v>4</v>
      </c>
      <c r="C269" s="99"/>
      <c r="D269" s="187">
        <f>Materials!C19</f>
        <v>0</v>
      </c>
      <c r="E269" s="187">
        <f>Materials!D19</f>
        <v>0</v>
      </c>
      <c r="F269" s="187">
        <f>Materials!E19</f>
        <v>0</v>
      </c>
      <c r="G269" s="43" t="str">
        <f>Materials!F19</f>
        <v>Local/Regional Materials
1 point:    ≥ 10% &lt; 15%
2 points:  &gt; 15% &lt; 20%
3 points:  &gt; 20% &lt; 25%
4 points:  &gt; 25%</v>
      </c>
      <c r="H269" s="43" t="str">
        <f>Materials!G19</f>
        <v xml:space="preserve">Earn one point by using a minimum of 10% local/regional materials (by cost) that are manufactured within a 700-mile radius of the project site based on the total project cost of building materials and products.  Earn one additional point for each additional 5% of materials that are manufactured within 700 miles of the project site.
(Manufacturing refers to the final assembly of components into the building product that is furnished and installed by the tradesman. For example, if the hardware comes from Dallas, Texas, the lumber from Vancouver, British Columbia and the truss is assembled in Kent, Washington; then the location of the final assembly is Kent, Washington.)
</v>
      </c>
      <c r="I269" s="43" t="str">
        <f>Materials!H19</f>
        <v>Complete the Materials Spreadsheet in the checklist.  Provide approved submittals for materials and documentation of the products origination.</v>
      </c>
      <c r="J269" s="807">
        <f>Materials!I19</f>
        <v>0</v>
      </c>
      <c r="K269" s="812"/>
    </row>
    <row r="270" spans="1:11" ht="85.9" thickBot="1">
      <c r="A270" s="231" t="str">
        <f>Materials!A20</f>
        <v>M 3.02</v>
      </c>
      <c r="B270" s="691">
        <f>Materials!B20</f>
        <v>4</v>
      </c>
      <c r="C270" s="429"/>
      <c r="D270" s="430">
        <f>Materials!C20</f>
        <v>0</v>
      </c>
      <c r="E270" s="430">
        <f>Materials!D20</f>
        <v>0</v>
      </c>
      <c r="F270" s="430">
        <f>Materials!E20</f>
        <v>0</v>
      </c>
      <c r="G270" s="102" t="str">
        <f>Materials!F20</f>
        <v>Local/Regional Materials, of the Percentage Claimed Above, 50% Harvested Locally
1 point:   ≥ 5% &lt; 10%
2 points:  &gt; 10% &lt; 15%
3 points:  &gt; 15% &lt; 20%
4 points:  &gt; 20%</v>
      </c>
      <c r="H270" s="102" t="str">
        <f>Materials!G20</f>
        <v>Of the regionally manufactured materials, use a minimum 5% (by cost) of building materials and products that are extracted, harvested or recovered within the following states:  Florida, Georgia, Alabama, Mississippi, South Carolina, North Carolina, or Tennessee.</v>
      </c>
      <c r="I270" s="102" t="str">
        <f>Materials!H20</f>
        <v>Complete the Materials Spreadsheet in the checklist.  Provide approved submittals for materials and documentation of the products origination.</v>
      </c>
      <c r="J270" s="807">
        <f>Materials!I20</f>
        <v>0</v>
      </c>
      <c r="K270" s="812"/>
    </row>
    <row r="271" spans="1:11" customFormat="1" ht="21.4" thickBot="1">
      <c r="A271" s="118" t="s">
        <v>347</v>
      </c>
      <c r="B271" s="64"/>
      <c r="C271" s="64"/>
      <c r="D271" s="64"/>
      <c r="E271" s="64"/>
      <c r="F271" s="64"/>
      <c r="G271" s="301"/>
      <c r="H271" s="301"/>
      <c r="I271" s="301"/>
      <c r="J271" s="803"/>
      <c r="K271" s="811"/>
    </row>
    <row r="272" spans="1:11" ht="26.25">
      <c r="A272" s="226" t="s">
        <v>67</v>
      </c>
      <c r="B272" s="80" t="s">
        <v>221</v>
      </c>
      <c r="C272" s="218" t="s">
        <v>335</v>
      </c>
      <c r="D272" s="80" t="s">
        <v>711</v>
      </c>
      <c r="E272" s="80" t="s">
        <v>219</v>
      </c>
      <c r="F272" s="80" t="s">
        <v>220</v>
      </c>
      <c r="G272" s="302"/>
      <c r="H272" s="302"/>
      <c r="I272" s="307"/>
      <c r="J272" s="798"/>
      <c r="K272" s="798"/>
    </row>
    <row r="273" spans="1:11" ht="21">
      <c r="A273" s="227"/>
      <c r="B273" s="53">
        <f>SUM(B276:B286)</f>
        <v>15</v>
      </c>
      <c r="C273" s="215">
        <f>SUM(C276:C286)</f>
        <v>0</v>
      </c>
      <c r="D273" s="53">
        <f>SUM(D276:D286)</f>
        <v>0</v>
      </c>
      <c r="E273" s="53">
        <f>SUM(E276:E286)</f>
        <v>0</v>
      </c>
      <c r="F273" s="53">
        <f>SUM(F276:F286)</f>
        <v>0</v>
      </c>
      <c r="G273" s="303" t="s">
        <v>320</v>
      </c>
      <c r="H273" s="306">
        <f>IF(D273&lt;2,2-D273,0)</f>
        <v>2</v>
      </c>
      <c r="I273" s="303"/>
      <c r="J273" s="453"/>
      <c r="K273" s="812"/>
    </row>
    <row r="274" spans="1:11" customFormat="1">
      <c r="A274" s="113" t="s">
        <v>196</v>
      </c>
      <c r="B274" s="116"/>
      <c r="C274" s="116"/>
      <c r="D274" s="116"/>
      <c r="E274" s="116"/>
      <c r="F274" s="116"/>
      <c r="G274" s="109"/>
      <c r="H274" s="109"/>
      <c r="I274" s="190"/>
      <c r="J274" s="310"/>
      <c r="K274" s="415" t="s">
        <v>901</v>
      </c>
    </row>
    <row r="275" spans="1:11" ht="14.25">
      <c r="A275" s="377" t="str">
        <f>'Disaster Mitigation'!A5</f>
        <v>DMD 1</v>
      </c>
      <c r="B275" s="88"/>
      <c r="C275" s="88"/>
      <c r="D275" s="88"/>
      <c r="E275" s="88"/>
      <c r="F275" s="88"/>
      <c r="G275" s="183" t="s">
        <v>151</v>
      </c>
      <c r="H275" s="90"/>
      <c r="I275" s="91"/>
      <c r="J275" s="404"/>
      <c r="K275" s="812"/>
    </row>
    <row r="276" spans="1:11" ht="85.05" customHeight="1">
      <c r="A276" s="318" t="str">
        <f>'Disaster Mitigation'!A6</f>
        <v>DMD 1.01</v>
      </c>
      <c r="B276" s="48">
        <f>'Disaster Mitigation'!B6</f>
        <v>2</v>
      </c>
      <c r="C276" s="48"/>
      <c r="D276" s="181">
        <f>'Disaster Mitigation'!C6</f>
        <v>0</v>
      </c>
      <c r="E276" s="181">
        <f>'Disaster Mitigation'!D6</f>
        <v>0</v>
      </c>
      <c r="F276" s="181">
        <f>'Disaster Mitigation'!E6</f>
        <v>0</v>
      </c>
      <c r="G276" s="26" t="str">
        <f>'Disaster Mitigation'!F6</f>
        <v>Hurricane, Impact Resistant Glazing or shutters provided for project.</v>
      </c>
      <c r="H276" s="26" t="str">
        <f>'Disaster Mitigation'!G6</f>
        <v>ALL installed glazing is impact resistant or protected by shutters.</v>
      </c>
      <c r="I276" s="26" t="str">
        <f>'Disaster Mitigation'!H6</f>
        <v xml:space="preserve">Provide the manufacturer’s cut sheets for the impact resistant products indicating the required approvals and classifications.
Provide a door and window schedule listing impact-resistant products used on the project.
</v>
      </c>
      <c r="J276" s="809">
        <f>'Disaster Mitigation'!I6</f>
        <v>0</v>
      </c>
      <c r="K276" s="812"/>
    </row>
    <row r="277" spans="1:11" ht="85.5">
      <c r="A277" s="318" t="str">
        <f>'Disaster Mitigation'!A7</f>
        <v>DMD 1.02</v>
      </c>
      <c r="B277" s="48">
        <f>'Disaster Mitigation'!B7</f>
        <v>2</v>
      </c>
      <c r="C277" s="48"/>
      <c r="D277" s="181">
        <f>'Disaster Mitigation'!C7</f>
        <v>0</v>
      </c>
      <c r="E277" s="181">
        <f>'Disaster Mitigation'!D7</f>
        <v>0</v>
      </c>
      <c r="F277" s="181">
        <f>'Disaster Mitigation'!E7</f>
        <v>0</v>
      </c>
      <c r="G277" s="26" t="str">
        <f>'Disaster Mitigation'!F7</f>
        <v xml:space="preserve">Flood, Slab Elevation
1 point:  FFE 12" above 100 year flood
2 points:  FFE 24" above 100 year flood
</v>
      </c>
      <c r="H277" s="26" t="str">
        <f>'Disaster Mitigation'!G7</f>
        <v>FFE must be above 100-year flood plain or finished grade adjacent to building, whichever is higher.  All grades around building must slope away from the foundation a minimum of 6” at  10’-0” distance.  The 100-year flood plain is determined by FEMA.</v>
      </c>
      <c r="I277" s="26" t="str">
        <f>'Disaster Mitigation'!H7</f>
        <v>Provide the appropriate drawings illustrating the foundation design, floor elevation and grading requirements. Include a copy of the NFIP Elevation Certificate certified by the surveyor, engineer or architect showing the 100-year flood plain elevation or grade.</v>
      </c>
      <c r="J277" s="809">
        <f>'Disaster Mitigation'!I7</f>
        <v>0</v>
      </c>
      <c r="K277" s="812"/>
    </row>
    <row r="278" spans="1:11" ht="147" customHeight="1">
      <c r="A278" s="318" t="str">
        <f>'Disaster Mitigation'!A8</f>
        <v>DMD 1.03</v>
      </c>
      <c r="B278" s="48">
        <f>'Disaster Mitigation'!B8</f>
        <v>2</v>
      </c>
      <c r="C278" s="48"/>
      <c r="D278" s="181">
        <f>'Disaster Mitigation'!C8</f>
        <v>0</v>
      </c>
      <c r="E278" s="181">
        <f>'Disaster Mitigation'!D8</f>
        <v>0</v>
      </c>
      <c r="F278" s="181">
        <f>'Disaster Mitigation'!E8</f>
        <v>0</v>
      </c>
      <c r="G278" s="26" t="str">
        <f>'Disaster Mitigation'!F8</f>
        <v>Wildfire, Fire Resistant Exterior Finishes</v>
      </c>
      <c r="H278" s="26" t="str">
        <f>'Disaster Mitigation'!G8</f>
        <v xml:space="preserve">Project must utilize fire-resistant exterior wall cladding, roof covering or sub-roof, soffit and vent materials. An exterior cladding other than wood or vinyl must be used on all exterior walls. A roof covering other than asphalt shingles or wood shakes must be used on the entire roof. Roof covering fire resistance shall exceed Code requirements by a minimum of one classifications (for example, install Class “A” or Class A Assembly when Code requires Class “B”). Soffit and vent materials must be other than wood or vinyl. When these parts of the building are compromised, embers from nearby fires can enter into the attic.  
</v>
      </c>
      <c r="I278" s="26" t="str">
        <f>'Disaster Mitigation'!H8</f>
        <v xml:space="preserve">Provide appropriate drawings and manufacturer’s cut sheets illustrating the fire resistance of the exterior finish materials. </v>
      </c>
      <c r="J278" s="809">
        <f>'Disaster Mitigation'!I8</f>
        <v>0</v>
      </c>
      <c r="K278" s="812"/>
    </row>
    <row r="279" spans="1:11" ht="361.05" customHeight="1">
      <c r="A279" s="318" t="str">
        <f>'Disaster Mitigation'!A9</f>
        <v>DMD 1.04</v>
      </c>
      <c r="B279" s="48">
        <f>'Disaster Mitigation'!B9</f>
        <v>2</v>
      </c>
      <c r="C279" s="48"/>
      <c r="D279" s="181">
        <f>'Disaster Mitigation'!C9</f>
        <v>0</v>
      </c>
      <c r="E279" s="181">
        <f>'Disaster Mitigation'!D9</f>
        <v>0</v>
      </c>
      <c r="F279" s="181">
        <f>'Disaster Mitigation'!E9</f>
        <v>0</v>
      </c>
      <c r="G279" s="26" t="str">
        <f>'Disaster Mitigation'!F9</f>
        <v>Termite Prevention
2 points:  Use one of the following means of protecting the building from termites:  comprehensive termite prevention, alternative termite pretreatment or termite proof structure.</v>
      </c>
      <c r="H279" s="26" t="str">
        <f>'Disaster Mitigation'!G9</f>
        <v xml:space="preserve">Comprehensive termite prevention:  Provide signage in each unit indicating termite treatment provider.  Provide the building manager or HOA necessary information for re-inspection and treatment contract renewal. 
1.  A single slab must be poured monolithically or must have area treated for termites (conventionally or by approved alternative) before each portion of slab is poured. 
2.  After the slab has substantially cured, any penetration through the slab such as piping or conduit shall be sealed around its perimeter with an elastomeric sealer. 
3.  Any foam insulation must terminate above ground such that none of it extends below grade. 
4. The exterior cladding of the building must terminate at least 8” above grade.  
5.  All structural wood products must be treated with Borate or ACQ  OR wood must not be used .for any structural components of the building.   
6.  Rainwater conveyance must be discharged into stormwater management system or be conveyed a minimum of 3 feet away from the building foundation. 
7.  All HVAC condensate line(s) must be collected for reuse, discharged into stormwater management system or conveyed at least 3 feet away from the building.
8.  All plants and irrigation should be at least 3 feet from building. 
</v>
      </c>
      <c r="I279" s="26" t="str">
        <f>'Disaster Mitigation'!H9</f>
        <v>Provide project photos, copy of warrantee, and appropriate construction details</v>
      </c>
      <c r="J279" s="809">
        <f>'Disaster Mitigation'!I9</f>
        <v>0</v>
      </c>
      <c r="K279" s="812"/>
    </row>
    <row r="280" spans="1:11">
      <c r="A280" s="825" t="str">
        <f>'Disaster Mitigation'!A10</f>
        <v>DMD 1.05</v>
      </c>
      <c r="B280" s="963">
        <f>'Disaster Mitigation'!B10</f>
        <v>0</v>
      </c>
      <c r="C280" s="926"/>
      <c r="D280" s="926"/>
      <c r="E280" s="926"/>
      <c r="F280" s="927"/>
      <c r="G280" s="826" t="str">
        <f>'Disaster Mitigation'!F10</f>
        <v>Credit removed and incorporated into DMD1.04</v>
      </c>
      <c r="H280" s="826">
        <f>'Disaster Mitigation'!G10</f>
        <v>0</v>
      </c>
      <c r="I280" s="826">
        <f>'Disaster Mitigation'!H10</f>
        <v>0</v>
      </c>
      <c r="J280" s="809">
        <f>'Disaster Mitigation'!I10</f>
        <v>0</v>
      </c>
      <c r="K280" s="812"/>
    </row>
    <row r="281" spans="1:11" ht="14.25">
      <c r="A281" s="230" t="s">
        <v>198</v>
      </c>
      <c r="B281" s="88"/>
      <c r="C281" s="88"/>
      <c r="D281" s="88"/>
      <c r="E281" s="88"/>
      <c r="F281" s="88"/>
      <c r="G281" s="669" t="str">
        <f>'Disaster Mitigation'!F12</f>
        <v xml:space="preserve">Durability </v>
      </c>
      <c r="H281" s="669">
        <f>'Disaster Mitigation'!G12</f>
        <v>0</v>
      </c>
      <c r="I281" s="669">
        <f>'Disaster Mitigation'!H12</f>
        <v>0</v>
      </c>
      <c r="J281" s="810">
        <f>'Disaster Mitigation'!I12</f>
        <v>0</v>
      </c>
      <c r="K281" s="810">
        <f>'Disaster Mitigation'!J12</f>
        <v>0</v>
      </c>
    </row>
    <row r="282" spans="1:11" ht="83" customHeight="1">
      <c r="A282" s="318" t="str">
        <f>'Disaster Mitigation'!A13</f>
        <v>DMD 2.01</v>
      </c>
      <c r="B282" s="48">
        <f>'Disaster Mitigation'!B13</f>
        <v>1</v>
      </c>
      <c r="C282" s="48"/>
      <c r="D282" s="181">
        <f>'Disaster Mitigation'!C13</f>
        <v>0</v>
      </c>
      <c r="E282" s="181">
        <f>'Disaster Mitigation'!D13</f>
        <v>0</v>
      </c>
      <c r="F282" s="181">
        <f>'Disaster Mitigation'!E13</f>
        <v>0</v>
      </c>
      <c r="G282" s="26" t="str">
        <f>'Disaster Mitigation'!F13</f>
        <v>Durable Materials, Exterior Finish Materials</v>
      </c>
      <c r="H282" s="26" t="str">
        <f>'Disaster Mitigation'!G13</f>
        <v>Use finish systems and materials capable of withstanding the moisture and heat impacts of the local climate for a period of 30 years on 100% of the exposed exterior surfaces.  Structure shall be Type 1A, exterior materials shall be approved by Miami-Dade County, or have a 30 year warranty.</v>
      </c>
      <c r="I282" s="26" t="str">
        <f>'Disaster Mitigation'!H13</f>
        <v>Plan detail identifying all the systems and materials used for the exterior finish of the building. Attach copies of the NOA for Miami-Dade, manufacturer’s warranties or documentation supporting the established history for any material without a written warranty.</v>
      </c>
      <c r="J282" s="809">
        <f>'Disaster Mitigation'!I13</f>
        <v>0</v>
      </c>
      <c r="K282" s="812"/>
    </row>
    <row r="283" spans="1:11" ht="28.5">
      <c r="A283" s="318" t="str">
        <f>'Disaster Mitigation'!A14</f>
        <v>DMD 2.02</v>
      </c>
      <c r="B283" s="48">
        <f>'Disaster Mitigation'!B14</f>
        <v>1</v>
      </c>
      <c r="C283" s="48"/>
      <c r="D283" s="181">
        <f>'Disaster Mitigation'!C14</f>
        <v>0</v>
      </c>
      <c r="E283" s="181">
        <f>'Disaster Mitigation'!D14</f>
        <v>0</v>
      </c>
      <c r="F283" s="181">
        <f>'Disaster Mitigation'!E14</f>
        <v>0</v>
      </c>
      <c r="G283" s="26" t="str">
        <f>'Disaster Mitigation'!F14</f>
        <v xml:space="preserve">Lever-Style Clothes Washer Water Shutoff </v>
      </c>
      <c r="H283" s="26" t="str">
        <f>'Disaster Mitigation'!G14</f>
        <v>Install a lever style shutoff valve that only requires a 90o turn to shut off water supply</v>
      </c>
      <c r="I283" s="26" t="str">
        <f>'Disaster Mitigation'!H14</f>
        <v>Provide construction detail, signed approved submittal, and photos of installed valves</v>
      </c>
      <c r="J283" s="809">
        <f>'Disaster Mitigation'!I14</f>
        <v>0</v>
      </c>
      <c r="K283" s="812"/>
    </row>
    <row r="284" spans="1:11" ht="99" customHeight="1">
      <c r="A284" s="318" t="str">
        <f>'Disaster Mitigation'!A15</f>
        <v>DMD 2.03</v>
      </c>
      <c r="B284" s="48">
        <f>'Disaster Mitigation'!B15</f>
        <v>3</v>
      </c>
      <c r="C284" s="48"/>
      <c r="D284" s="181">
        <f>'Disaster Mitigation'!C15</f>
        <v>0</v>
      </c>
      <c r="E284" s="181">
        <f>'Disaster Mitigation'!D15</f>
        <v>0</v>
      </c>
      <c r="F284" s="181">
        <f>'Disaster Mitigation'!E15</f>
        <v>0</v>
      </c>
      <c r="G284" s="26" t="str">
        <f>'Disaster Mitigation'!F15</f>
        <v xml:space="preserve">Install Water Leak Detection and Shut Off System in residential units:
   1 Point:  Leak Detection with Automatic Shut Off
   2 Points:  Leak Detection System Installed and tied to Mobile Smart Application
   3 Points:  Leak Detection AND Automatic Shut Off Systems Installed and tied to Mobile Smart Application </v>
      </c>
      <c r="H284" s="26" t="str">
        <f>'Disaster Mitigation'!G15</f>
        <v xml:space="preserve">Install a "whole house" water sensor/shutoff system in each residential unit that detects any sign of water leakage anywhere inside the conditioned space and cuts off the main water supply to the unit.  At a minimum, sensors must be installed in the vicinity of a clothes washer and tank water heater.  Earn additional points if the leak detection system and/or shut off systems are tied to a mobile smart application. </v>
      </c>
      <c r="I284" s="26" t="str">
        <f>'Disaster Mitigation'!H15</f>
        <v>Construction detail, cut sheet, and photo of system installed</v>
      </c>
      <c r="J284" s="809">
        <f>'Disaster Mitigation'!I15</f>
        <v>0</v>
      </c>
      <c r="K284" s="812"/>
    </row>
    <row r="285" spans="1:11" ht="28.5">
      <c r="A285" s="318" t="str">
        <f>'Disaster Mitigation'!A16</f>
        <v>DMD 2.04</v>
      </c>
      <c r="B285" s="48">
        <f>'Disaster Mitigation'!B16</f>
        <v>1</v>
      </c>
      <c r="C285" s="48"/>
      <c r="D285" s="181">
        <f>'Disaster Mitigation'!C16</f>
        <v>0</v>
      </c>
      <c r="E285" s="181">
        <f>'Disaster Mitigation'!D16</f>
        <v>0</v>
      </c>
      <c r="F285" s="181">
        <f>'Disaster Mitigation'!E16</f>
        <v>0</v>
      </c>
      <c r="G285" s="26" t="str">
        <f>'Disaster Mitigation'!F16</f>
        <v>Durability: Use Armored/Metal Hoses from Service to All Fixtures/Appliances</v>
      </c>
      <c r="H285" s="26" t="str">
        <f>'Disaster Mitigation'!G16</f>
        <v>Install armored, braided, pex, or otherwise reinforced hoses to all water using fixture or appliances.</v>
      </c>
      <c r="I285" s="26" t="str">
        <f>'Disaster Mitigation'!H16</f>
        <v>Cut sheet, construction detail, signed approved submittal, site photos</v>
      </c>
      <c r="J285" s="809">
        <f>'Disaster Mitigation'!I16</f>
        <v>0</v>
      </c>
      <c r="K285" s="812"/>
    </row>
    <row r="286" spans="1:11" ht="57.4" thickBot="1">
      <c r="A286" s="318" t="str">
        <f>'Disaster Mitigation'!A17</f>
        <v>DMD 2.05</v>
      </c>
      <c r="B286" s="48">
        <f>'Disaster Mitigation'!B17</f>
        <v>1</v>
      </c>
      <c r="C286" s="48"/>
      <c r="D286" s="181">
        <f>'Disaster Mitigation'!C17</f>
        <v>0</v>
      </c>
      <c r="E286" s="181">
        <f>'Disaster Mitigation'!D17</f>
        <v>0</v>
      </c>
      <c r="F286" s="181">
        <f>'Disaster Mitigation'!E17</f>
        <v>0</v>
      </c>
      <c r="G286" s="26" t="str">
        <f>'Disaster Mitigation'!F17</f>
        <v>Low-Maintenance Finishes</v>
      </c>
      <c r="H286" s="26" t="str">
        <f>'Disaster Mitigation'!G17</f>
        <v>Use materials (on the floors, walls and ceilings) that can be maintained in a serviceable condition using green cleaning products for 100% of the interior finishes of the building and 50% (by surface area) of the exterior finishes.</v>
      </c>
      <c r="I286" s="26" t="str">
        <f>'Disaster Mitigation'!H17</f>
        <v>Provide a copy of the manufacturers recommended maintenance procedures, the type and area of materials that comply.</v>
      </c>
      <c r="J286" s="809">
        <f>'Disaster Mitigation'!I17</f>
        <v>0</v>
      </c>
      <c r="K286" s="812"/>
    </row>
    <row r="287" spans="1:11" ht="21.4" thickBot="1">
      <c r="A287" s="118" t="str">
        <f>'Innovation '!A1</f>
        <v>INNOVATION</v>
      </c>
      <c r="B287" s="64"/>
      <c r="C287" s="64"/>
      <c r="D287" s="64"/>
      <c r="E287" s="64"/>
      <c r="F287" s="64"/>
      <c r="G287" s="301"/>
      <c r="H287" s="301"/>
      <c r="I287" s="301"/>
      <c r="J287" s="803"/>
      <c r="K287" s="811"/>
    </row>
    <row r="288" spans="1:11" ht="26.25">
      <c r="A288" s="226" t="s">
        <v>67</v>
      </c>
      <c r="B288" s="80" t="s">
        <v>221</v>
      </c>
      <c r="C288" s="218" t="s">
        <v>335</v>
      </c>
      <c r="D288" s="80" t="s">
        <v>711</v>
      </c>
      <c r="E288" s="80" t="s">
        <v>219</v>
      </c>
      <c r="F288" s="80" t="s">
        <v>220</v>
      </c>
      <c r="G288" s="302"/>
      <c r="H288" s="302"/>
      <c r="I288" s="307"/>
      <c r="J288" s="798"/>
      <c r="K288" s="798"/>
    </row>
    <row r="289" spans="1:11" ht="21">
      <c r="A289" s="227"/>
      <c r="B289" s="53">
        <f>SUM(B292:B302)</f>
        <v>5</v>
      </c>
      <c r="C289" s="215">
        <f>SUM(C292:C302)</f>
        <v>0</v>
      </c>
      <c r="D289" s="215">
        <f>SUM(D292:D302)</f>
        <v>0</v>
      </c>
      <c r="E289" s="53">
        <f>SUM(E292:E302)</f>
        <v>0</v>
      </c>
      <c r="F289" s="53">
        <f>SUM(F292:F302)</f>
        <v>0</v>
      </c>
      <c r="G289" s="303"/>
      <c r="H289" s="306"/>
      <c r="I289" s="303"/>
      <c r="J289" s="453"/>
      <c r="K289" s="811"/>
    </row>
    <row r="290" spans="1:11">
      <c r="A290" s="113" t="str">
        <f>'Innovation '!A4</f>
        <v>INNOVATION</v>
      </c>
      <c r="B290" s="116"/>
      <c r="C290" s="116"/>
      <c r="D290" s="116"/>
      <c r="E290" s="116"/>
      <c r="F290" s="116"/>
      <c r="G290" s="109"/>
      <c r="H290" s="109"/>
      <c r="I290" s="190"/>
      <c r="J290" s="310"/>
      <c r="K290" s="310"/>
    </row>
    <row r="291" spans="1:11" ht="14.25">
      <c r="A291" s="377">
        <f>'Disaster Mitigation'!A22</f>
        <v>0</v>
      </c>
      <c r="B291" s="88"/>
      <c r="C291" s="88"/>
      <c r="D291" s="88"/>
      <c r="E291" s="88"/>
      <c r="F291" s="88"/>
      <c r="G291" s="183" t="s">
        <v>712</v>
      </c>
      <c r="H291" s="90"/>
      <c r="I291" s="91"/>
      <c r="J291" s="404"/>
      <c r="K291" s="404"/>
    </row>
    <row r="292" spans="1:11">
      <c r="A292" s="318" t="str">
        <f>'Innovation '!A7</f>
        <v>INN 01</v>
      </c>
      <c r="B292" s="48">
        <f>'Innovation '!B7</f>
        <v>1</v>
      </c>
      <c r="C292" s="48"/>
      <c r="D292" s="181">
        <f>'Innovation '!C7</f>
        <v>0</v>
      </c>
      <c r="E292" s="181">
        <f>'Innovation '!D7</f>
        <v>0</v>
      </c>
      <c r="F292" s="181">
        <f>'Innovation '!E7</f>
        <v>0</v>
      </c>
      <c r="G292" s="48">
        <f>'Innovation '!F7</f>
        <v>0</v>
      </c>
      <c r="H292" s="714">
        <f>'Innovation '!G7</f>
        <v>0</v>
      </c>
      <c r="I292" s="714">
        <f>'Innovation '!H7</f>
        <v>0</v>
      </c>
      <c r="J292" s="809">
        <f>'Disaster Mitigation'!I23</f>
        <v>0</v>
      </c>
      <c r="K292" s="811"/>
    </row>
    <row r="293" spans="1:11">
      <c r="A293" s="318" t="str">
        <f>'Innovation '!A8</f>
        <v>INN 02</v>
      </c>
      <c r="B293" s="48">
        <f>'Innovation '!B8</f>
        <v>1</v>
      </c>
      <c r="C293" s="48"/>
      <c r="D293" s="181">
        <f>'Innovation '!C8</f>
        <v>0</v>
      </c>
      <c r="E293" s="181">
        <f>'Innovation '!D8</f>
        <v>0</v>
      </c>
      <c r="F293" s="181">
        <f>'Innovation '!E8</f>
        <v>0</v>
      </c>
      <c r="G293" s="48">
        <f>'Innovation '!F8</f>
        <v>0</v>
      </c>
      <c r="H293" s="714">
        <f>'Innovation '!G8</f>
        <v>0</v>
      </c>
      <c r="I293" s="714">
        <f>'Innovation '!H8</f>
        <v>0</v>
      </c>
      <c r="J293" s="809">
        <f>'Disaster Mitigation'!I24</f>
        <v>0</v>
      </c>
      <c r="K293" s="811"/>
    </row>
    <row r="294" spans="1:11">
      <c r="A294" s="318" t="str">
        <f>'Innovation '!A9</f>
        <v>INN 03</v>
      </c>
      <c r="B294" s="48">
        <f>'Innovation '!B9</f>
        <v>1</v>
      </c>
      <c r="C294" s="48"/>
      <c r="D294" s="181">
        <f>'Innovation '!C9</f>
        <v>0</v>
      </c>
      <c r="E294" s="181">
        <f>'Innovation '!D9</f>
        <v>0</v>
      </c>
      <c r="F294" s="181">
        <f>'Innovation '!E9</f>
        <v>0</v>
      </c>
      <c r="G294" s="48">
        <f>'Innovation '!F9</f>
        <v>0</v>
      </c>
      <c r="H294" s="714">
        <f>'Innovation '!G9</f>
        <v>0</v>
      </c>
      <c r="I294" s="714">
        <f>'Innovation '!H9</f>
        <v>0</v>
      </c>
      <c r="J294" s="809">
        <f>'Disaster Mitigation'!I25</f>
        <v>0</v>
      </c>
      <c r="K294" s="811"/>
    </row>
    <row r="295" spans="1:11">
      <c r="A295" s="318" t="str">
        <f>'Innovation '!A10</f>
        <v>INN 04</v>
      </c>
      <c r="B295" s="48">
        <f>'Innovation '!B10</f>
        <v>1</v>
      </c>
      <c r="C295" s="48"/>
      <c r="D295" s="181">
        <f>'Innovation '!C10</f>
        <v>0</v>
      </c>
      <c r="E295" s="181">
        <f>'Innovation '!D10</f>
        <v>0</v>
      </c>
      <c r="F295" s="181">
        <f>'Innovation '!E10</f>
        <v>0</v>
      </c>
      <c r="G295" s="48">
        <f>'Innovation '!F10</f>
        <v>0</v>
      </c>
      <c r="H295" s="714">
        <f>'Innovation '!G10</f>
        <v>0</v>
      </c>
      <c r="I295" s="714">
        <f>'Innovation '!H10</f>
        <v>0</v>
      </c>
      <c r="J295" s="809">
        <f>'Disaster Mitigation'!I26</f>
        <v>0</v>
      </c>
      <c r="K295" s="811"/>
    </row>
    <row r="296" spans="1:11">
      <c r="A296" s="318" t="str">
        <f>'Innovation '!A11</f>
        <v>INN 05</v>
      </c>
      <c r="B296" s="48">
        <f>'Innovation '!B11</f>
        <v>1</v>
      </c>
      <c r="C296" s="48"/>
      <c r="D296" s="181">
        <f>'Innovation '!C11</f>
        <v>0</v>
      </c>
      <c r="E296" s="181">
        <f>'Innovation '!D11</f>
        <v>0</v>
      </c>
      <c r="F296" s="181">
        <f>'Innovation '!E11</f>
        <v>0</v>
      </c>
      <c r="G296" s="48">
        <f>'Innovation '!F11</f>
        <v>0</v>
      </c>
      <c r="H296" s="714">
        <f>'Innovation '!G11</f>
        <v>0</v>
      </c>
      <c r="I296" s="714">
        <f>'Innovation '!H11</f>
        <v>0</v>
      </c>
      <c r="J296" s="809">
        <f>'Disaster Mitigation'!I27</f>
        <v>0</v>
      </c>
      <c r="K296" s="811"/>
    </row>
  </sheetData>
  <sheetProtection selectLockedCells="1"/>
  <customSheetViews>
    <customSheetView guid="{ACDF5350-2922-6540-AACD-798BECD5E002}" zeroValues="0" fitToPage="1" topLeftCell="A125">
      <selection activeCell="B127" sqref="B127"/>
      <pageMargins left="0.25" right="0.25" top="1" bottom="1" header="0.5" footer="0.5"/>
      <printOptions horizontalCentered="1"/>
      <pageSetup scale="51" fitToHeight="28" orientation="landscape" horizontalDpi="4294967292" verticalDpi="4294967292" r:id="rId1"/>
    </customSheetView>
  </customSheetViews>
  <mergeCells count="51">
    <mergeCell ref="B280:F280"/>
    <mergeCell ref="B241:F241"/>
    <mergeCell ref="B247:F247"/>
    <mergeCell ref="B209:F209"/>
    <mergeCell ref="B206:F206"/>
    <mergeCell ref="B200:F200"/>
    <mergeCell ref="B140:F140"/>
    <mergeCell ref="B125:F125"/>
    <mergeCell ref="B232:F232"/>
    <mergeCell ref="B233:F233"/>
    <mergeCell ref="B221:F221"/>
    <mergeCell ref="B231:F231"/>
    <mergeCell ref="C8:E8"/>
    <mergeCell ref="C10:E10"/>
    <mergeCell ref="B21:G21"/>
    <mergeCell ref="A1:H1"/>
    <mergeCell ref="A2:H2"/>
    <mergeCell ref="A4:H4"/>
    <mergeCell ref="A19:G19"/>
    <mergeCell ref="B20:G20"/>
    <mergeCell ref="C5:G5"/>
    <mergeCell ref="C6:G6"/>
    <mergeCell ref="C7:E7"/>
    <mergeCell ref="C9:D9"/>
    <mergeCell ref="A48:H48"/>
    <mergeCell ref="B22:G22"/>
    <mergeCell ref="B23:G23"/>
    <mergeCell ref="B24:G24"/>
    <mergeCell ref="B25:G25"/>
    <mergeCell ref="B26:G26"/>
    <mergeCell ref="D28:E28"/>
    <mergeCell ref="F28:H28"/>
    <mergeCell ref="D29:E29"/>
    <mergeCell ref="F29:H29"/>
    <mergeCell ref="D30:E30"/>
    <mergeCell ref="F30:H30"/>
    <mergeCell ref="A33:F33"/>
    <mergeCell ref="D31:E31"/>
    <mergeCell ref="F31:H31"/>
    <mergeCell ref="G199:H199"/>
    <mergeCell ref="E50:F50"/>
    <mergeCell ref="E51:F51"/>
    <mergeCell ref="E52:F52"/>
    <mergeCell ref="E53:F53"/>
    <mergeCell ref="D55:H55"/>
    <mergeCell ref="B107:F107"/>
    <mergeCell ref="B104:F104"/>
    <mergeCell ref="B88:F88"/>
    <mergeCell ref="B68:F68"/>
    <mergeCell ref="B65:F65"/>
    <mergeCell ref="B114:F114"/>
  </mergeCells>
  <phoneticPr fontId="26" type="noConversion"/>
  <printOptions horizontalCentered="1"/>
  <pageMargins left="0.25" right="0.25" top="1" bottom="1" header="0.5" footer="0.5"/>
  <pageSetup scale="50" fitToHeight="18" orientation="landscape" horizontalDpi="4294967292" verticalDpi="4294967292" r:id="rId2"/>
  <ignoredErrors>
    <ignoredError sqref="D66:F67 D84:F87 D158:F168 D128:F138 C121:F121 C118:C120 D186:F191 D179:F184 D174:F177 C170:F172 D229:F229 D256:F270 D281:F281 J46:J63 J229 D150:F150 J153:J157 D197:F199 D235:F235 J235 J251:J256 J281 J297:J1048576 J1:J41 C123:F124 C122 E122:F122 J150 J93 D142:F148 J116 J68:J69 J79:J81 J103:J104 J113 J121:J126 J146 J159:J160 J169 J178 J264 J107 J88 J173 J183:J197 J199:J200 J206 J209 J218 J268 J271:J275 J43:J44 J83:J84 J65 D210:F220 D207:F208 D201:F205 C126:F127 D69:F77" emptyCellReference="1"/>
    <ignoredError sqref="D29:D31"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0"/>
  <sheetViews>
    <sheetView workbookViewId="0">
      <selection activeCell="E16" sqref="E16"/>
    </sheetView>
  </sheetViews>
  <sheetFormatPr defaultColWidth="8.8125" defaultRowHeight="15.75"/>
  <cols>
    <col min="1" max="1" width="15.8125" customWidth="1"/>
    <col min="2" max="2" width="40.8125" customWidth="1"/>
    <col min="3" max="3" width="2.5" customWidth="1"/>
    <col min="4" max="4" width="18.8125" customWidth="1"/>
    <col min="5" max="5" width="44" customWidth="1"/>
  </cols>
  <sheetData>
    <row r="1" spans="1:13" ht="51" customHeight="1">
      <c r="A1" s="147"/>
      <c r="B1" s="148"/>
      <c r="C1" s="148"/>
      <c r="D1" s="148"/>
      <c r="E1" s="149"/>
    </row>
    <row r="2" spans="1:13" ht="53.25" customHeight="1">
      <c r="A2" s="150" t="str">
        <f>Instructions!A56</f>
        <v>Florida Green Building Coalition (FGBC):</v>
      </c>
      <c r="B2" s="123"/>
      <c r="C2" s="123"/>
      <c r="D2" s="123"/>
      <c r="E2" s="151"/>
    </row>
    <row r="3" spans="1:13" ht="29.25" customHeight="1">
      <c r="A3" s="152" t="s">
        <v>338</v>
      </c>
      <c r="B3" s="122"/>
      <c r="C3" s="122"/>
      <c r="D3" s="122"/>
      <c r="E3" s="153"/>
    </row>
    <row r="4" spans="1:13" ht="23.25" customHeight="1">
      <c r="A4" s="154" t="s">
        <v>404</v>
      </c>
      <c r="B4" s="125"/>
      <c r="C4" s="125"/>
      <c r="D4" s="125"/>
      <c r="E4" s="155"/>
    </row>
    <row r="5" spans="1:13" ht="23.25" customHeight="1">
      <c r="A5" s="871" t="str">
        <f>Instructions!A5</f>
        <v>Version 4:  Revised 11 11 2022</v>
      </c>
      <c r="B5" s="872"/>
      <c r="C5" s="872"/>
      <c r="D5" s="872"/>
      <c r="E5" s="873"/>
    </row>
    <row r="6" spans="1:13">
      <c r="A6" s="156"/>
      <c r="B6" s="124"/>
      <c r="C6" s="127"/>
      <c r="D6" s="127"/>
      <c r="E6" s="157"/>
    </row>
    <row r="7" spans="1:13">
      <c r="A7" s="158" t="s">
        <v>242</v>
      </c>
      <c r="B7" s="128"/>
      <c r="C7" s="128"/>
      <c r="D7" s="128"/>
      <c r="E7" s="159"/>
    </row>
    <row r="8" spans="1:13">
      <c r="A8" s="160" t="s">
        <v>243</v>
      </c>
      <c r="B8" s="161" t="s">
        <v>510</v>
      </c>
      <c r="C8" s="126"/>
      <c r="E8" s="71"/>
      <c r="K8" s="126"/>
      <c r="L8" s="126"/>
      <c r="M8" s="126"/>
    </row>
    <row r="9" spans="1:13" ht="16.149999999999999" thickBot="1">
      <c r="A9" s="162"/>
      <c r="B9" s="130"/>
      <c r="C9" s="129"/>
      <c r="D9" s="131"/>
      <c r="E9" s="163"/>
    </row>
    <row r="10" spans="1:13">
      <c r="A10" s="164" t="s">
        <v>244</v>
      </c>
      <c r="B10" s="132"/>
      <c r="C10" s="132"/>
      <c r="D10" s="311" t="s">
        <v>297</v>
      </c>
      <c r="E10" s="472">
        <f>VLOOKUP(B15,Instructions!$G$30:$H$38,2,TRUE)</f>
        <v>5000</v>
      </c>
    </row>
    <row r="11" spans="1:13">
      <c r="A11" s="165" t="s">
        <v>245</v>
      </c>
      <c r="B11" s="452"/>
      <c r="C11" s="133"/>
      <c r="D11" s="140" t="s">
        <v>382</v>
      </c>
      <c r="E11" s="672">
        <v>0</v>
      </c>
    </row>
    <row r="12" spans="1:13">
      <c r="A12" s="166" t="s">
        <v>246</v>
      </c>
      <c r="B12" s="432"/>
      <c r="C12" s="131"/>
      <c r="D12" s="140" t="s">
        <v>697</v>
      </c>
      <c r="E12" s="673">
        <v>0</v>
      </c>
    </row>
    <row r="13" spans="1:13" ht="16.149999999999999" thickBot="1">
      <c r="A13" s="166" t="s">
        <v>247</v>
      </c>
      <c r="B13" s="432"/>
      <c r="C13" s="131"/>
      <c r="D13" s="471" t="s">
        <v>300</v>
      </c>
      <c r="E13" s="473">
        <f>E10-E11-(E10*E12)</f>
        <v>5000</v>
      </c>
    </row>
    <row r="14" spans="1:13">
      <c r="A14" s="166" t="s">
        <v>248</v>
      </c>
      <c r="B14" s="432"/>
      <c r="C14" s="131"/>
      <c r="D14" s="131" t="s">
        <v>294</v>
      </c>
      <c r="E14" s="440"/>
    </row>
    <row r="15" spans="1:13">
      <c r="A15" s="166" t="s">
        <v>249</v>
      </c>
      <c r="B15" s="459"/>
      <c r="C15" s="131"/>
      <c r="D15" s="131" t="s">
        <v>405</v>
      </c>
      <c r="E15" s="454"/>
    </row>
    <row r="16" spans="1:13">
      <c r="A16" s="166" t="s">
        <v>337</v>
      </c>
      <c r="B16" s="433"/>
      <c r="C16" s="131"/>
      <c r="D16" s="124" t="s">
        <v>325</v>
      </c>
      <c r="E16" s="454"/>
    </row>
    <row r="17" spans="1:5">
      <c r="A17" s="166"/>
      <c r="B17" s="674"/>
      <c r="C17" s="131"/>
      <c r="D17" s="131" t="s">
        <v>251</v>
      </c>
      <c r="E17" s="440"/>
    </row>
    <row r="18" spans="1:5">
      <c r="A18" s="166"/>
      <c r="B18" s="131"/>
      <c r="C18" s="131"/>
      <c r="D18" s="131"/>
      <c r="E18" s="163"/>
    </row>
    <row r="19" spans="1:5">
      <c r="A19" s="164" t="s">
        <v>252</v>
      </c>
      <c r="B19" s="131"/>
      <c r="C19" s="131"/>
      <c r="D19" s="132" t="s">
        <v>253</v>
      </c>
      <c r="E19" s="167"/>
    </row>
    <row r="20" spans="1:5">
      <c r="A20" s="166" t="s">
        <v>254</v>
      </c>
      <c r="B20" s="434"/>
      <c r="C20" s="463"/>
      <c r="D20" s="131" t="s">
        <v>254</v>
      </c>
      <c r="E20" s="437"/>
    </row>
    <row r="21" spans="1:5">
      <c r="A21" s="166" t="s">
        <v>255</v>
      </c>
      <c r="B21" s="435"/>
      <c r="C21" s="463"/>
      <c r="D21" s="131" t="s">
        <v>255</v>
      </c>
      <c r="E21" s="438"/>
    </row>
    <row r="22" spans="1:5">
      <c r="A22" s="166" t="s">
        <v>246</v>
      </c>
      <c r="B22" s="435"/>
      <c r="C22" s="463"/>
      <c r="D22" s="131" t="s">
        <v>246</v>
      </c>
      <c r="E22" s="438"/>
    </row>
    <row r="23" spans="1:5">
      <c r="A23" s="166" t="s">
        <v>256</v>
      </c>
      <c r="B23" s="435"/>
      <c r="C23" s="463"/>
      <c r="D23" s="131" t="s">
        <v>256</v>
      </c>
      <c r="E23" s="438"/>
    </row>
    <row r="24" spans="1:5">
      <c r="A24" s="166" t="s">
        <v>257</v>
      </c>
      <c r="B24" s="606"/>
      <c r="C24" s="463"/>
      <c r="D24" s="131" t="s">
        <v>257</v>
      </c>
      <c r="E24" s="435"/>
    </row>
    <row r="25" spans="1:5">
      <c r="A25" s="166" t="s">
        <v>258</v>
      </c>
      <c r="B25" s="435"/>
      <c r="C25" s="463"/>
      <c r="D25" s="131" t="s">
        <v>258</v>
      </c>
      <c r="E25" s="438"/>
    </row>
    <row r="26" spans="1:5">
      <c r="A26" s="166" t="s">
        <v>259</v>
      </c>
      <c r="B26" s="436"/>
      <c r="C26" s="464"/>
      <c r="D26" s="131" t="s">
        <v>259</v>
      </c>
      <c r="E26" s="439"/>
    </row>
    <row r="27" spans="1:5">
      <c r="A27" s="166" t="s">
        <v>409</v>
      </c>
      <c r="B27" s="436"/>
      <c r="C27" s="464"/>
      <c r="D27" s="131" t="s">
        <v>409</v>
      </c>
      <c r="E27" s="439"/>
    </row>
    <row r="28" spans="1:5">
      <c r="A28" s="168"/>
      <c r="B28" s="135"/>
      <c r="C28" s="135"/>
      <c r="D28" s="135"/>
      <c r="E28" s="169"/>
    </row>
    <row r="29" spans="1:5">
      <c r="A29" s="164" t="s">
        <v>241</v>
      </c>
      <c r="B29" s="135"/>
      <c r="C29" s="135"/>
      <c r="D29" s="135"/>
      <c r="E29" s="169"/>
    </row>
    <row r="30" spans="1:5">
      <c r="A30" s="170" t="s">
        <v>260</v>
      </c>
      <c r="B30" s="131"/>
      <c r="C30" s="131"/>
      <c r="D30" s="136" t="s">
        <v>261</v>
      </c>
      <c r="E30" s="167"/>
    </row>
    <row r="31" spans="1:5">
      <c r="A31" s="166" t="s">
        <v>254</v>
      </c>
      <c r="B31" s="606"/>
      <c r="C31" s="131"/>
      <c r="D31" s="131" t="s">
        <v>254</v>
      </c>
      <c r="E31" s="437"/>
    </row>
    <row r="32" spans="1:5">
      <c r="A32" s="166" t="s">
        <v>255</v>
      </c>
      <c r="B32" s="432"/>
      <c r="C32" s="131"/>
      <c r="D32" s="131" t="s">
        <v>255</v>
      </c>
      <c r="E32" s="437"/>
    </row>
    <row r="33" spans="1:5">
      <c r="A33" s="166" t="s">
        <v>246</v>
      </c>
      <c r="B33" s="433"/>
      <c r="C33" s="131"/>
      <c r="D33" s="131" t="s">
        <v>246</v>
      </c>
      <c r="E33" s="438"/>
    </row>
    <row r="34" spans="1:5">
      <c r="A34" s="166" t="s">
        <v>256</v>
      </c>
      <c r="B34" s="442"/>
      <c r="C34" s="131"/>
      <c r="D34" s="131" t="s">
        <v>256</v>
      </c>
      <c r="E34" s="441"/>
    </row>
    <row r="35" spans="1:5">
      <c r="A35" s="166" t="s">
        <v>257</v>
      </c>
      <c r="B35" s="433"/>
      <c r="C35" s="131"/>
      <c r="D35" s="131" t="s">
        <v>257</v>
      </c>
      <c r="E35" s="438"/>
    </row>
    <row r="36" spans="1:5">
      <c r="A36" s="166" t="s">
        <v>258</v>
      </c>
      <c r="B36" s="433"/>
      <c r="C36" s="131"/>
      <c r="D36" s="131" t="s">
        <v>258</v>
      </c>
      <c r="E36" s="438"/>
    </row>
    <row r="37" spans="1:5">
      <c r="A37" s="166" t="s">
        <v>259</v>
      </c>
      <c r="B37" s="443"/>
      <c r="C37" s="131"/>
      <c r="D37" s="131" t="s">
        <v>259</v>
      </c>
      <c r="E37" s="439"/>
    </row>
    <row r="38" spans="1:5">
      <c r="A38" s="171" t="s">
        <v>409</v>
      </c>
      <c r="B38" s="469"/>
      <c r="C38" s="131"/>
      <c r="D38" s="131"/>
      <c r="E38" s="172"/>
    </row>
    <row r="39" spans="1:5">
      <c r="A39" s="171"/>
      <c r="B39" s="131"/>
      <c r="C39" s="131"/>
      <c r="D39" s="131"/>
      <c r="E39" s="172"/>
    </row>
    <row r="40" spans="1:5">
      <c r="A40" s="170" t="s">
        <v>262</v>
      </c>
      <c r="B40" s="131"/>
      <c r="C40" s="131"/>
      <c r="D40" s="136" t="s">
        <v>263</v>
      </c>
      <c r="E40" s="167"/>
    </row>
    <row r="41" spans="1:5">
      <c r="A41" s="166" t="s">
        <v>254</v>
      </c>
      <c r="B41" s="432"/>
      <c r="C41" s="131"/>
      <c r="D41" s="131" t="s">
        <v>254</v>
      </c>
      <c r="E41" s="437"/>
    </row>
    <row r="42" spans="1:5">
      <c r="A42" s="166" t="s">
        <v>255</v>
      </c>
      <c r="B42" s="433"/>
      <c r="C42" s="131"/>
      <c r="D42" s="131" t="s">
        <v>255</v>
      </c>
      <c r="E42" s="438"/>
    </row>
    <row r="43" spans="1:5">
      <c r="A43" s="166" t="s">
        <v>246</v>
      </c>
      <c r="B43" s="433"/>
      <c r="C43" s="131"/>
      <c r="D43" s="131" t="s">
        <v>246</v>
      </c>
      <c r="E43" s="438"/>
    </row>
    <row r="44" spans="1:5">
      <c r="A44" s="166" t="s">
        <v>256</v>
      </c>
      <c r="B44" s="433"/>
      <c r="C44" s="131"/>
      <c r="D44" s="131" t="s">
        <v>256</v>
      </c>
      <c r="E44" s="438"/>
    </row>
    <row r="45" spans="1:5">
      <c r="A45" s="166" t="s">
        <v>257</v>
      </c>
      <c r="B45" s="433"/>
      <c r="C45" s="131"/>
      <c r="D45" s="131" t="s">
        <v>257</v>
      </c>
      <c r="E45" s="438"/>
    </row>
    <row r="46" spans="1:5">
      <c r="A46" s="166" t="s">
        <v>259</v>
      </c>
      <c r="B46" s="443"/>
      <c r="C46" s="131"/>
      <c r="D46" s="131" t="s">
        <v>259</v>
      </c>
      <c r="E46" s="439"/>
    </row>
    <row r="47" spans="1:5">
      <c r="A47" s="171" t="s">
        <v>409</v>
      </c>
      <c r="B47" s="469"/>
      <c r="C47" s="131"/>
      <c r="D47" s="131"/>
      <c r="E47" s="470"/>
    </row>
    <row r="48" spans="1:5">
      <c r="A48" s="165"/>
      <c r="B48" s="131"/>
      <c r="C48" s="137"/>
      <c r="D48" s="131"/>
      <c r="E48" s="163"/>
    </row>
    <row r="49" spans="1:5">
      <c r="A49" s="170" t="s">
        <v>264</v>
      </c>
      <c r="B49" s="131"/>
      <c r="C49" s="137"/>
      <c r="D49" s="136" t="s">
        <v>265</v>
      </c>
      <c r="E49" s="167"/>
    </row>
    <row r="50" spans="1:5">
      <c r="A50" s="166" t="s">
        <v>254</v>
      </c>
      <c r="B50" s="444"/>
      <c r="C50" s="137"/>
      <c r="D50" s="131" t="s">
        <v>254</v>
      </c>
      <c r="E50" s="446"/>
    </row>
    <row r="51" spans="1:5">
      <c r="A51" s="166" t="s">
        <v>255</v>
      </c>
      <c r="B51" s="445"/>
      <c r="C51" s="131"/>
      <c r="D51" s="131" t="s">
        <v>255</v>
      </c>
      <c r="E51" s="447"/>
    </row>
    <row r="52" spans="1:5">
      <c r="A52" s="166" t="s">
        <v>246</v>
      </c>
      <c r="B52" s="445"/>
      <c r="C52" s="131"/>
      <c r="D52" s="131" t="s">
        <v>246</v>
      </c>
      <c r="E52" s="447"/>
    </row>
    <row r="53" spans="1:5">
      <c r="A53" s="166" t="s">
        <v>256</v>
      </c>
      <c r="B53" s="445"/>
      <c r="C53" s="131"/>
      <c r="D53" s="131" t="s">
        <v>256</v>
      </c>
      <c r="E53" s="447"/>
    </row>
    <row r="54" spans="1:5">
      <c r="A54" s="166" t="s">
        <v>257</v>
      </c>
      <c r="B54" s="445"/>
      <c r="C54" s="131"/>
      <c r="D54" s="131" t="s">
        <v>257</v>
      </c>
      <c r="E54" s="447"/>
    </row>
    <row r="55" spans="1:5">
      <c r="A55" s="166" t="s">
        <v>259</v>
      </c>
      <c r="B55" s="445"/>
      <c r="C55" s="131"/>
      <c r="D55" s="131" t="s">
        <v>259</v>
      </c>
      <c r="E55" s="447"/>
    </row>
    <row r="56" spans="1:5">
      <c r="A56" s="166"/>
      <c r="B56" s="134"/>
      <c r="C56" s="131"/>
      <c r="D56" s="131"/>
      <c r="E56" s="163"/>
    </row>
    <row r="57" spans="1:5">
      <c r="A57" s="170" t="s">
        <v>266</v>
      </c>
      <c r="B57" s="131"/>
      <c r="C57" s="131"/>
      <c r="D57" s="136" t="s">
        <v>267</v>
      </c>
      <c r="E57" s="167"/>
    </row>
    <row r="58" spans="1:5">
      <c r="A58" s="166" t="s">
        <v>254</v>
      </c>
      <c r="B58" s="444"/>
      <c r="C58" s="131"/>
      <c r="D58" s="131" t="s">
        <v>254</v>
      </c>
      <c r="E58" s="446"/>
    </row>
    <row r="59" spans="1:5">
      <c r="A59" s="166" t="s">
        <v>255</v>
      </c>
      <c r="B59" s="445"/>
      <c r="C59" s="131"/>
      <c r="D59" s="131" t="s">
        <v>255</v>
      </c>
      <c r="E59" s="447"/>
    </row>
    <row r="60" spans="1:5">
      <c r="A60" s="166" t="s">
        <v>246</v>
      </c>
      <c r="B60" s="445"/>
      <c r="C60" s="131"/>
      <c r="D60" s="131" t="s">
        <v>246</v>
      </c>
      <c r="E60" s="447"/>
    </row>
    <row r="61" spans="1:5">
      <c r="A61" s="166" t="s">
        <v>256</v>
      </c>
      <c r="B61" s="445"/>
      <c r="C61" s="131"/>
      <c r="D61" s="131" t="s">
        <v>256</v>
      </c>
      <c r="E61" s="447"/>
    </row>
    <row r="62" spans="1:5">
      <c r="A62" s="166" t="s">
        <v>257</v>
      </c>
      <c r="B62" s="445"/>
      <c r="C62" s="131"/>
      <c r="D62" s="131" t="s">
        <v>257</v>
      </c>
      <c r="E62" s="447"/>
    </row>
    <row r="63" spans="1:5">
      <c r="A63" s="166" t="s">
        <v>259</v>
      </c>
      <c r="B63" s="445"/>
      <c r="C63" s="131"/>
      <c r="D63" s="131" t="s">
        <v>259</v>
      </c>
      <c r="E63" s="447"/>
    </row>
    <row r="64" spans="1:5">
      <c r="A64" s="166"/>
      <c r="B64" s="131"/>
      <c r="C64" s="131"/>
      <c r="D64" s="131"/>
      <c r="E64" s="163"/>
    </row>
    <row r="65" spans="1:5">
      <c r="A65" s="170" t="s">
        <v>268</v>
      </c>
      <c r="B65" s="131"/>
      <c r="C65" s="131"/>
      <c r="D65" s="136" t="s">
        <v>269</v>
      </c>
      <c r="E65" s="167"/>
    </row>
    <row r="66" spans="1:5">
      <c r="A66" s="166" t="s">
        <v>254</v>
      </c>
      <c r="B66" s="432"/>
      <c r="C66" s="131"/>
      <c r="D66" s="131" t="s">
        <v>254</v>
      </c>
      <c r="E66" s="446"/>
    </row>
    <row r="67" spans="1:5">
      <c r="A67" s="166" t="s">
        <v>255</v>
      </c>
      <c r="B67" s="433"/>
      <c r="C67" s="131"/>
      <c r="D67" s="131" t="s">
        <v>255</v>
      </c>
      <c r="E67" s="447"/>
    </row>
    <row r="68" spans="1:5">
      <c r="A68" s="166" t="s">
        <v>246</v>
      </c>
      <c r="B68" s="433"/>
      <c r="C68" s="131"/>
      <c r="D68" s="131" t="s">
        <v>246</v>
      </c>
      <c r="E68" s="447"/>
    </row>
    <row r="69" spans="1:5">
      <c r="A69" s="166" t="s">
        <v>256</v>
      </c>
      <c r="B69" s="442"/>
      <c r="C69" s="131"/>
      <c r="D69" s="131" t="s">
        <v>256</v>
      </c>
      <c r="E69" s="447"/>
    </row>
    <row r="70" spans="1:5">
      <c r="A70" s="166" t="s">
        <v>257</v>
      </c>
      <c r="B70" s="433"/>
      <c r="C70" s="131"/>
      <c r="D70" s="131" t="s">
        <v>257</v>
      </c>
      <c r="E70" s="447"/>
    </row>
    <row r="71" spans="1:5">
      <c r="A71" s="166" t="s">
        <v>259</v>
      </c>
      <c r="B71" s="433"/>
      <c r="C71" s="131"/>
      <c r="D71" s="131" t="s">
        <v>259</v>
      </c>
      <c r="E71" s="447"/>
    </row>
    <row r="72" spans="1:5">
      <c r="A72" s="166"/>
      <c r="B72" s="131"/>
      <c r="C72" s="131"/>
      <c r="D72" s="131"/>
      <c r="E72" s="163"/>
    </row>
    <row r="73" spans="1:5">
      <c r="A73" s="170" t="s">
        <v>270</v>
      </c>
      <c r="B73" s="137"/>
      <c r="C73" s="131"/>
      <c r="D73" s="130"/>
      <c r="E73" s="167"/>
    </row>
    <row r="74" spans="1:5">
      <c r="A74" s="165" t="s">
        <v>271</v>
      </c>
      <c r="B74" s="448"/>
      <c r="C74" s="131"/>
      <c r="D74" s="130" t="s">
        <v>271</v>
      </c>
      <c r="E74" s="450"/>
    </row>
    <row r="75" spans="1:5">
      <c r="A75" s="166" t="s">
        <v>254</v>
      </c>
      <c r="B75" s="445"/>
      <c r="C75" s="131"/>
      <c r="D75" s="131" t="s">
        <v>254</v>
      </c>
      <c r="E75" s="447"/>
    </row>
    <row r="76" spans="1:5">
      <c r="A76" s="166" t="s">
        <v>255</v>
      </c>
      <c r="B76" s="445"/>
      <c r="C76" s="131"/>
      <c r="D76" s="131" t="s">
        <v>255</v>
      </c>
      <c r="E76" s="447"/>
    </row>
    <row r="77" spans="1:5">
      <c r="A77" s="166" t="s">
        <v>246</v>
      </c>
      <c r="B77" s="445"/>
      <c r="C77" s="131"/>
      <c r="D77" s="131" t="s">
        <v>246</v>
      </c>
      <c r="E77" s="447"/>
    </row>
    <row r="78" spans="1:5">
      <c r="A78" s="166" t="s">
        <v>256</v>
      </c>
      <c r="B78" s="445"/>
      <c r="C78" s="131"/>
      <c r="D78" s="131" t="s">
        <v>256</v>
      </c>
      <c r="E78" s="447"/>
    </row>
    <row r="79" spans="1:5">
      <c r="A79" s="166" t="s">
        <v>257</v>
      </c>
      <c r="B79" s="445"/>
      <c r="C79" s="131"/>
      <c r="D79" s="131" t="s">
        <v>257</v>
      </c>
      <c r="E79" s="447"/>
    </row>
    <row r="80" spans="1:5" ht="16.149999999999999" thickBot="1">
      <c r="A80" s="173" t="s">
        <v>259</v>
      </c>
      <c r="B80" s="449"/>
      <c r="C80" s="174"/>
      <c r="D80" s="174" t="s">
        <v>259</v>
      </c>
      <c r="E80" s="451"/>
    </row>
  </sheetData>
  <customSheetViews>
    <customSheetView guid="{ACDF5350-2922-6540-AACD-798BECD5E002}" fitToPage="1">
      <selection activeCell="B11" sqref="B11"/>
      <pageMargins left="0.75" right="0.75" top="1" bottom="1" header="0.5" footer="0.5"/>
      <pageSetup scale="72" fitToHeight="2" orientation="portrait" horizontalDpi="4294967292" verticalDpi="4294967292"/>
    </customSheetView>
  </customSheetViews>
  <mergeCells count="1">
    <mergeCell ref="A5:E5"/>
  </mergeCells>
  <phoneticPr fontId="26" type="noConversion"/>
  <hyperlinks>
    <hyperlink ref="B8" r:id="rId1" xr:uid="{00000000-0004-0000-0100-000000000000}"/>
  </hyperlinks>
  <pageMargins left="0.75" right="0.75" top="1" bottom="1" header="0.5" footer="0.5"/>
  <pageSetup scale="72" fitToHeight="2" orientation="portrait" horizontalDpi="4294967292" verticalDpi="4294967292"/>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99"/>
  <sheetViews>
    <sheetView showZeros="0" zoomScaleNormal="100" zoomScalePageLayoutView="50" workbookViewId="0">
      <selection activeCell="E30" sqref="E30:G30"/>
    </sheetView>
  </sheetViews>
  <sheetFormatPr defaultColWidth="11" defaultRowHeight="14.25"/>
  <cols>
    <col min="1" max="1" width="11.8125" style="308" customWidth="1"/>
    <col min="2" max="2" width="9.3125" style="191" customWidth="1"/>
    <col min="3" max="3" width="9.3125" style="45" customWidth="1"/>
    <col min="4" max="5" width="9.3125" style="191" customWidth="1"/>
    <col min="6" max="6" width="40.8125" style="1" customWidth="1"/>
    <col min="7" max="7" width="40.5" style="1" customWidth="1"/>
    <col min="8" max="8" width="20" style="177" hidden="1" customWidth="1"/>
    <col min="9" max="16384" width="11" style="177"/>
  </cols>
  <sheetData>
    <row r="1" spans="1:7" s="138" customFormat="1" ht="22.5">
      <c r="A1" s="906" t="s">
        <v>338</v>
      </c>
      <c r="B1" s="907"/>
      <c r="C1" s="907"/>
      <c r="D1" s="907"/>
      <c r="E1" s="907"/>
      <c r="F1" s="907"/>
      <c r="G1" s="908"/>
    </row>
    <row r="2" spans="1:7" s="138" customFormat="1" ht="14.65" thickBot="1">
      <c r="A2" s="909" t="str">
        <f>Instructions!A5</f>
        <v>Version 4:  Revised 11 11 2022</v>
      </c>
      <c r="B2" s="910"/>
      <c r="C2" s="910"/>
      <c r="D2" s="910"/>
      <c r="E2" s="910"/>
      <c r="F2" s="910"/>
      <c r="G2" s="911"/>
    </row>
    <row r="3" spans="1:7" s="138" customFormat="1" ht="23.65" thickBot="1">
      <c r="A3" s="143" t="s">
        <v>291</v>
      </c>
      <c r="B3" s="144"/>
      <c r="C3" s="144"/>
      <c r="D3" s="144"/>
      <c r="E3" s="144"/>
      <c r="F3" s="144"/>
      <c r="G3" s="390"/>
    </row>
    <row r="4" spans="1:7" ht="20.25" customHeight="1">
      <c r="A4" s="912" t="s">
        <v>292</v>
      </c>
      <c r="B4" s="913"/>
      <c r="C4" s="913"/>
      <c r="D4" s="913"/>
      <c r="E4" s="913"/>
      <c r="F4" s="913"/>
      <c r="G4" s="914"/>
    </row>
    <row r="5" spans="1:7">
      <c r="A5" s="331" t="s">
        <v>245</v>
      </c>
      <c r="B5" s="332"/>
      <c r="C5" s="915">
        <f>'Project Registration and Team'!B11</f>
        <v>0</v>
      </c>
      <c r="D5" s="915"/>
      <c r="E5" s="915"/>
      <c r="F5" s="915"/>
      <c r="G5" s="916"/>
    </row>
    <row r="6" spans="1:7">
      <c r="A6" s="333" t="s">
        <v>246</v>
      </c>
      <c r="B6" s="334"/>
      <c r="C6" s="917">
        <f>'Project Registration and Team'!B12</f>
        <v>0</v>
      </c>
      <c r="D6" s="918"/>
      <c r="E6" s="918"/>
      <c r="F6" s="918"/>
      <c r="G6" s="919"/>
    </row>
    <row r="7" spans="1:7" ht="15.75">
      <c r="A7" s="333" t="s">
        <v>293</v>
      </c>
      <c r="B7" s="334"/>
      <c r="C7" s="897">
        <f>'Project Registration and Team'!B13</f>
        <v>0</v>
      </c>
      <c r="D7" s="898"/>
      <c r="E7" s="899"/>
      <c r="F7" s="457" t="s">
        <v>294</v>
      </c>
      <c r="G7" s="455">
        <f>'Project Registration and Team'!E14</f>
        <v>0</v>
      </c>
    </row>
    <row r="8" spans="1:7" ht="15.75">
      <c r="A8" s="333" t="s">
        <v>331</v>
      </c>
      <c r="B8" s="336"/>
      <c r="C8" s="900">
        <f>'Project Registration and Team'!B14</f>
        <v>0</v>
      </c>
      <c r="D8" s="901"/>
      <c r="E8" s="902"/>
      <c r="F8" s="457" t="s">
        <v>405</v>
      </c>
      <c r="G8" s="456">
        <f>'Project Registration and Team'!E15</f>
        <v>0</v>
      </c>
    </row>
    <row r="9" spans="1:7" ht="15.75">
      <c r="A9" s="333" t="s">
        <v>249</v>
      </c>
      <c r="B9" s="334"/>
      <c r="C9" s="903">
        <f>'Project Registration and Team'!B15</f>
        <v>0</v>
      </c>
      <c r="D9" s="904"/>
      <c r="E9" s="905"/>
      <c r="F9" s="458" t="s">
        <v>325</v>
      </c>
      <c r="G9" s="456">
        <f>'Project Registration and Team'!E16</f>
        <v>0</v>
      </c>
    </row>
    <row r="10" spans="1:7" ht="15.75">
      <c r="A10" s="333" t="s">
        <v>250</v>
      </c>
      <c r="B10" s="334"/>
      <c r="C10" s="882">
        <f>'Project Registration and Team'!B16</f>
        <v>0</v>
      </c>
      <c r="D10" s="883"/>
      <c r="E10" s="883"/>
      <c r="F10" s="458" t="s">
        <v>251</v>
      </c>
      <c r="G10" s="455">
        <f>'Project Registration and Team'!E17</f>
        <v>0</v>
      </c>
    </row>
    <row r="11" spans="1:7" ht="28.5" customHeight="1">
      <c r="A11" s="338" t="s">
        <v>296</v>
      </c>
      <c r="B11" s="334"/>
      <c r="C11" s="346"/>
      <c r="D11" s="453"/>
      <c r="E11" s="340"/>
      <c r="F11" s="232"/>
      <c r="G11" s="381"/>
    </row>
    <row r="12" spans="1:7" ht="15.75">
      <c r="A12" s="333" t="s">
        <v>254</v>
      </c>
      <c r="B12" s="878" t="str">
        <f>IF('Project Registration and Team'!E20=0," ",'Project Registration and Team'!E20)</f>
        <v xml:space="preserve"> </v>
      </c>
      <c r="C12" s="879"/>
      <c r="D12" s="879"/>
      <c r="E12" s="879"/>
      <c r="F12" s="879"/>
      <c r="G12" s="382"/>
    </row>
    <row r="13" spans="1:7" ht="15.75">
      <c r="A13" s="333" t="s">
        <v>255</v>
      </c>
      <c r="B13" s="880" t="str">
        <f>IF('Project Registration and Team'!E21=0," ",'Project Registration and Team'!E21)</f>
        <v xml:space="preserve"> </v>
      </c>
      <c r="C13" s="881"/>
      <c r="D13" s="881"/>
      <c r="E13" s="881"/>
      <c r="F13" s="881"/>
      <c r="G13" s="383"/>
    </row>
    <row r="14" spans="1:7" ht="15.75">
      <c r="A14" s="333" t="s">
        <v>246</v>
      </c>
      <c r="B14" s="880" t="str">
        <f>IF('Project Registration and Team'!E22=0," ",'Project Registration and Team'!E22)</f>
        <v xml:space="preserve"> </v>
      </c>
      <c r="C14" s="881"/>
      <c r="D14" s="881"/>
      <c r="E14" s="881"/>
      <c r="F14" s="881"/>
      <c r="G14" s="383"/>
    </row>
    <row r="15" spans="1:7" ht="15.75">
      <c r="A15" s="333" t="s">
        <v>256</v>
      </c>
      <c r="B15" s="880" t="str">
        <f>IF('Project Registration and Team'!E23=0," ",'Project Registration and Team'!E23)</f>
        <v xml:space="preserve"> </v>
      </c>
      <c r="C15" s="881"/>
      <c r="D15" s="881"/>
      <c r="E15" s="881"/>
      <c r="F15" s="881"/>
      <c r="G15" s="383"/>
    </row>
    <row r="16" spans="1:7" ht="15.75">
      <c r="A16" s="333" t="s">
        <v>257</v>
      </c>
      <c r="B16" s="880">
        <f>'Project Registration and Team'!E24</f>
        <v>0</v>
      </c>
      <c r="C16" s="881"/>
      <c r="D16" s="881"/>
      <c r="E16" s="881"/>
      <c r="F16" s="881"/>
      <c r="G16" s="383"/>
    </row>
    <row r="17" spans="1:7" ht="15.75">
      <c r="A17" s="333" t="s">
        <v>258</v>
      </c>
      <c r="B17" s="880" t="str">
        <f>IF('Project Registration and Team'!E25=0," ",'Project Registration and Team'!E25)</f>
        <v xml:space="preserve"> </v>
      </c>
      <c r="C17" s="881"/>
      <c r="D17" s="881"/>
      <c r="E17" s="881"/>
      <c r="F17" s="881"/>
      <c r="G17" s="383"/>
    </row>
    <row r="18" spans="1:7" ht="15.75">
      <c r="A18" s="333" t="s">
        <v>259</v>
      </c>
      <c r="B18" s="880" t="str">
        <f>IF('Project Registration and Team'!E26=0," ",'Project Registration and Team'!E26)</f>
        <v xml:space="preserve"> </v>
      </c>
      <c r="C18" s="881"/>
      <c r="D18" s="881"/>
      <c r="E18" s="881"/>
      <c r="F18" s="881"/>
      <c r="G18" s="382"/>
    </row>
    <row r="19" spans="1:7" ht="22.5" customHeight="1">
      <c r="A19" s="895" t="s">
        <v>295</v>
      </c>
      <c r="B19" s="896"/>
      <c r="C19" s="896"/>
      <c r="D19" s="896"/>
      <c r="E19" s="896"/>
      <c r="F19" s="896"/>
      <c r="G19" s="384"/>
    </row>
    <row r="20" spans="1:7">
      <c r="A20" s="333" t="s">
        <v>254</v>
      </c>
      <c r="B20" s="878" t="str">
        <f>IF('Project Registration and Team'!B20=0," ",'Project Registration and Team'!B20)</f>
        <v xml:space="preserve"> </v>
      </c>
      <c r="C20" s="878"/>
      <c r="D20" s="878"/>
      <c r="E20" s="878"/>
      <c r="F20" s="878"/>
      <c r="G20" s="385"/>
    </row>
    <row r="21" spans="1:7">
      <c r="A21" s="333" t="s">
        <v>255</v>
      </c>
      <c r="B21" s="878" t="str">
        <f>IF('Project Registration and Team'!B21=0," ",'Project Registration and Team'!B21)</f>
        <v xml:space="preserve"> </v>
      </c>
      <c r="C21" s="878"/>
      <c r="D21" s="878"/>
      <c r="E21" s="878"/>
      <c r="F21" s="878"/>
      <c r="G21" s="385"/>
    </row>
    <row r="22" spans="1:7">
      <c r="A22" s="333" t="s">
        <v>246</v>
      </c>
      <c r="B22" s="878" t="str">
        <f>IF('Project Registration and Team'!B22=0," ",'Project Registration and Team'!B22)</f>
        <v xml:space="preserve"> </v>
      </c>
      <c r="C22" s="878"/>
      <c r="D22" s="878"/>
      <c r="E22" s="878"/>
      <c r="F22" s="878"/>
      <c r="G22" s="385"/>
    </row>
    <row r="23" spans="1:7">
      <c r="A23" s="333" t="s">
        <v>256</v>
      </c>
      <c r="B23" s="878" t="str">
        <f>IF('Project Registration and Team'!B23=0," ",'Project Registration and Team'!B23)</f>
        <v xml:space="preserve"> </v>
      </c>
      <c r="C23" s="878"/>
      <c r="D23" s="878"/>
      <c r="E23" s="878"/>
      <c r="F23" s="878"/>
      <c r="G23" s="385"/>
    </row>
    <row r="24" spans="1:7">
      <c r="A24" s="333" t="s">
        <v>257</v>
      </c>
      <c r="B24" s="878" t="str">
        <f>IF('Project Registration and Team'!E24=0," ",'Project Registration and Team'!E24)</f>
        <v xml:space="preserve"> </v>
      </c>
      <c r="C24" s="878"/>
      <c r="D24" s="878"/>
      <c r="E24" s="878"/>
      <c r="F24" s="878"/>
      <c r="G24" s="385"/>
    </row>
    <row r="25" spans="1:7">
      <c r="A25" s="333" t="s">
        <v>258</v>
      </c>
      <c r="B25" s="878" t="str">
        <f>IF('Project Registration and Team'!B25=0," ",'Project Registration and Team'!B25)</f>
        <v xml:space="preserve"> </v>
      </c>
      <c r="C25" s="878"/>
      <c r="D25" s="878"/>
      <c r="E25" s="878"/>
      <c r="F25" s="878"/>
      <c r="G25" s="385"/>
    </row>
    <row r="26" spans="1:7">
      <c r="A26" s="333" t="s">
        <v>259</v>
      </c>
      <c r="B26" s="878" t="str">
        <f>IF('Project Registration and Team'!B26=0," ",'Project Registration and Team'!B26)</f>
        <v xml:space="preserve"> </v>
      </c>
      <c r="C26" s="878"/>
      <c r="D26" s="878"/>
      <c r="E26" s="878"/>
      <c r="F26" s="878"/>
      <c r="G26" s="385"/>
    </row>
    <row r="27" spans="1:7">
      <c r="A27" s="345"/>
      <c r="G27" s="192"/>
    </row>
    <row r="28" spans="1:7" ht="15.75">
      <c r="A28" s="333" t="s">
        <v>297</v>
      </c>
      <c r="B28" s="346"/>
      <c r="C28" s="894">
        <f>'Project Registration and Team'!E10</f>
        <v>5000</v>
      </c>
      <c r="D28" s="885"/>
      <c r="E28" s="890" t="s">
        <v>298</v>
      </c>
      <c r="F28" s="890"/>
      <c r="G28" s="891"/>
    </row>
    <row r="29" spans="1:7" ht="15.75">
      <c r="A29" s="333" t="s">
        <v>299</v>
      </c>
      <c r="B29" s="346"/>
      <c r="C29" s="888">
        <f>'Project Registration and Team'!E11</f>
        <v>0</v>
      </c>
      <c r="D29" s="889"/>
      <c r="E29" s="890" t="s">
        <v>698</v>
      </c>
      <c r="F29" s="890"/>
      <c r="G29" s="891"/>
    </row>
    <row r="30" spans="1:7" ht="15.75">
      <c r="A30" s="333" t="s">
        <v>408</v>
      </c>
      <c r="B30" s="346"/>
      <c r="C30" s="884">
        <f>'Project Registration and Team'!E12</f>
        <v>0</v>
      </c>
      <c r="D30" s="885"/>
      <c r="E30" s="886" t="s">
        <v>696</v>
      </c>
      <c r="F30" s="833"/>
      <c r="G30" s="887"/>
    </row>
    <row r="31" spans="1:7">
      <c r="A31" s="333" t="s">
        <v>300</v>
      </c>
      <c r="B31" s="346"/>
      <c r="C31" s="894">
        <f>'Project Registration and Team'!E13</f>
        <v>5000</v>
      </c>
      <c r="D31" s="894"/>
      <c r="E31" s="890" t="s">
        <v>407</v>
      </c>
      <c r="F31" s="890"/>
      <c r="G31" s="891"/>
    </row>
    <row r="32" spans="1:7" ht="14.65" thickBot="1">
      <c r="A32" s="348"/>
      <c r="B32" s="194"/>
      <c r="C32" s="349"/>
      <c r="D32" s="194"/>
      <c r="E32" s="194"/>
      <c r="F32" s="195"/>
      <c r="G32" s="196"/>
    </row>
    <row r="33" spans="1:7" ht="18" thickBot="1">
      <c r="A33" s="145" t="s">
        <v>302</v>
      </c>
      <c r="B33" s="146"/>
      <c r="C33" s="146"/>
      <c r="D33" s="146"/>
      <c r="E33" s="146"/>
      <c r="F33" s="146"/>
      <c r="G33" s="391"/>
    </row>
    <row r="34" spans="1:7" ht="40.5">
      <c r="A34" s="892" t="s">
        <v>323</v>
      </c>
      <c r="B34" s="893"/>
      <c r="C34" s="893"/>
      <c r="D34" s="893"/>
      <c r="E34" s="893"/>
      <c r="F34" s="742">
        <f>'Long Summary Project Evaluator'!G33</f>
        <v>152</v>
      </c>
      <c r="G34" s="392" t="s">
        <v>303</v>
      </c>
    </row>
    <row r="35" spans="1:7">
      <c r="A35" s="139"/>
      <c r="B35" s="350"/>
      <c r="C35" s="351" t="s">
        <v>304</v>
      </c>
      <c r="D35" s="351"/>
      <c r="E35" s="351"/>
      <c r="F35" s="743" t="s">
        <v>305</v>
      </c>
      <c r="G35" s="386" t="s">
        <v>306</v>
      </c>
    </row>
    <row r="36" spans="1:7">
      <c r="A36" s="139"/>
      <c r="B36" s="350"/>
      <c r="C36" s="352" t="s">
        <v>307</v>
      </c>
      <c r="D36" s="353"/>
      <c r="E36" s="354"/>
      <c r="F36" s="744">
        <f>'Long Summary Project Evaluator'!G35</f>
        <v>0</v>
      </c>
      <c r="G36" s="387" t="s">
        <v>314</v>
      </c>
    </row>
    <row r="37" spans="1:7">
      <c r="A37" s="139"/>
      <c r="B37" s="350"/>
      <c r="C37" s="352" t="s">
        <v>308</v>
      </c>
      <c r="D37" s="353"/>
      <c r="E37" s="354"/>
      <c r="F37" s="744">
        <f>'Long Summary Project Evaluator'!G36</f>
        <v>0</v>
      </c>
      <c r="G37" s="387" t="s">
        <v>402</v>
      </c>
    </row>
    <row r="38" spans="1:7">
      <c r="A38" s="139"/>
      <c r="B38" s="350"/>
      <c r="C38" s="352" t="s">
        <v>309</v>
      </c>
      <c r="D38" s="353"/>
      <c r="E38" s="354"/>
      <c r="F38" s="744">
        <f>'Long Summary Project Evaluator'!G37</f>
        <v>0</v>
      </c>
      <c r="G38" s="387" t="s">
        <v>311</v>
      </c>
    </row>
    <row r="39" spans="1:7">
      <c r="A39" s="139"/>
      <c r="B39" s="350"/>
      <c r="C39" s="352" t="s">
        <v>310</v>
      </c>
      <c r="D39" s="353"/>
      <c r="E39" s="354"/>
      <c r="F39" s="744">
        <f>'Long Summary Project Evaluator'!G38</f>
        <v>0</v>
      </c>
      <c r="G39" s="388" t="s">
        <v>314</v>
      </c>
    </row>
    <row r="40" spans="1:7">
      <c r="A40" s="139"/>
      <c r="B40" s="350"/>
      <c r="C40" s="352" t="s">
        <v>312</v>
      </c>
      <c r="D40" s="353"/>
      <c r="E40" s="354"/>
      <c r="F40" s="744">
        <f>'Long Summary Project Evaluator'!G39</f>
        <v>0</v>
      </c>
      <c r="G40" s="388" t="s">
        <v>311</v>
      </c>
    </row>
    <row r="41" spans="1:7">
      <c r="A41" s="139"/>
      <c r="B41" s="350"/>
      <c r="C41" s="352" t="s">
        <v>313</v>
      </c>
      <c r="D41" s="353"/>
      <c r="E41" s="354"/>
      <c r="F41" s="744">
        <f>'Long Summary Project Evaluator'!G40</f>
        <v>0</v>
      </c>
      <c r="G41" s="388" t="s">
        <v>314</v>
      </c>
    </row>
    <row r="42" spans="1:7">
      <c r="A42" s="139"/>
      <c r="B42" s="350"/>
      <c r="C42" s="352" t="s">
        <v>315</v>
      </c>
      <c r="D42" s="353"/>
      <c r="E42" s="354"/>
      <c r="F42" s="744">
        <f>'Long Summary Project Evaluator'!G41</f>
        <v>0</v>
      </c>
      <c r="G42" s="388" t="s">
        <v>349</v>
      </c>
    </row>
    <row r="43" spans="1:7">
      <c r="A43" s="139"/>
      <c r="B43" s="350"/>
      <c r="C43" s="352"/>
      <c r="D43" s="353" t="s">
        <v>712</v>
      </c>
      <c r="E43" s="354"/>
      <c r="F43" s="744">
        <f>'Long Summary Project Evaluator'!G42</f>
        <v>0</v>
      </c>
      <c r="G43" s="388"/>
    </row>
    <row r="44" spans="1:7" ht="18">
      <c r="A44" s="333"/>
      <c r="B44" s="355"/>
      <c r="C44" s="350"/>
      <c r="D44" s="350"/>
      <c r="E44" s="356" t="s">
        <v>316</v>
      </c>
      <c r="F44" s="792">
        <f>SUM(F36:F43)</f>
        <v>0</v>
      </c>
      <c r="G44" s="389"/>
    </row>
    <row r="45" spans="1:7">
      <c r="A45" s="333"/>
      <c r="B45" s="355"/>
      <c r="C45" s="350"/>
      <c r="D45" s="350"/>
      <c r="E45" s="356" t="s">
        <v>317</v>
      </c>
      <c r="F45" s="793">
        <f>F34</f>
        <v>152</v>
      </c>
      <c r="G45" s="389"/>
    </row>
    <row r="46" spans="1:7" ht="22.5">
      <c r="A46" s="333"/>
      <c r="B46" s="355"/>
      <c r="C46" s="350"/>
      <c r="D46" s="350"/>
      <c r="E46" s="775" t="s">
        <v>892</v>
      </c>
      <c r="F46" s="791">
        <f>F44-F45+100</f>
        <v>-52</v>
      </c>
      <c r="G46" s="389"/>
    </row>
    <row r="47" spans="1:7" s="193" customFormat="1" ht="23.25">
      <c r="A47" s="357"/>
      <c r="B47" s="358"/>
      <c r="C47" s="359"/>
      <c r="D47" s="359"/>
      <c r="E47" s="360" t="s">
        <v>318</v>
      </c>
      <c r="F47" s="222" t="str">
        <f>(IF(F46&gt;=191,"Platinum",IF(F46&gt;=161,"Gold",IF(F46&gt;=131,"Silver",IF(F46&gt;=100,"Bronze",IF(F46&lt;=99,"Not Certifiable"))))))</f>
        <v>Not Certifiable</v>
      </c>
      <c r="G47" s="393"/>
    </row>
    <row r="48" spans="1:7">
      <c r="A48" s="345"/>
      <c r="G48" s="192"/>
    </row>
    <row r="49" spans="1:11" ht="21" customHeight="1">
      <c r="A49" s="757" t="s">
        <v>319</v>
      </c>
      <c r="B49" s="758"/>
      <c r="C49" s="758"/>
      <c r="D49" s="758"/>
      <c r="E49" s="758"/>
      <c r="F49" s="758"/>
      <c r="G49" s="759"/>
      <c r="H49" s="763"/>
      <c r="I49" s="279"/>
      <c r="J49" s="413"/>
    </row>
    <row r="50" spans="1:11">
      <c r="A50" s="345"/>
      <c r="C50" s="191"/>
      <c r="D50" s="45"/>
      <c r="F50" s="191"/>
      <c r="G50" s="192"/>
      <c r="H50" s="760"/>
      <c r="I50" s="279"/>
      <c r="J50" s="413"/>
    </row>
    <row r="51" spans="1:11">
      <c r="A51" s="345"/>
      <c r="B51" s="361" t="s">
        <v>276</v>
      </c>
      <c r="C51" s="361"/>
      <c r="D51" s="362"/>
      <c r="E51" s="756" t="s">
        <v>287</v>
      </c>
      <c r="F51" s="141" t="s">
        <v>277</v>
      </c>
      <c r="G51" s="765"/>
      <c r="H51" s="761"/>
      <c r="I51" s="279"/>
      <c r="J51" s="413"/>
    </row>
    <row r="52" spans="1:11">
      <c r="A52" s="345"/>
      <c r="B52" s="363" t="s">
        <v>278</v>
      </c>
      <c r="C52" s="363"/>
      <c r="D52" s="363"/>
      <c r="E52" s="756" t="s">
        <v>288</v>
      </c>
      <c r="F52" s="141" t="s">
        <v>277</v>
      </c>
      <c r="G52" s="765"/>
      <c r="H52" s="761"/>
      <c r="I52" s="279"/>
      <c r="J52" s="413"/>
    </row>
    <row r="53" spans="1:11">
      <c r="A53" s="345"/>
      <c r="B53" s="364" t="s">
        <v>279</v>
      </c>
      <c r="C53" s="364"/>
      <c r="D53" s="364"/>
      <c r="E53" s="756" t="s">
        <v>289</v>
      </c>
      <c r="F53" s="141" t="s">
        <v>277</v>
      </c>
      <c r="G53" s="765"/>
      <c r="H53" s="761"/>
      <c r="I53" s="279"/>
      <c r="J53" s="413"/>
    </row>
    <row r="54" spans="1:11" ht="22.05" customHeight="1">
      <c r="A54" s="345"/>
      <c r="B54" s="365" t="s">
        <v>280</v>
      </c>
      <c r="C54" s="365"/>
      <c r="D54" s="365"/>
      <c r="E54" s="756" t="s">
        <v>290</v>
      </c>
      <c r="F54" s="141" t="s">
        <v>277</v>
      </c>
      <c r="G54" s="765"/>
      <c r="H54" s="764"/>
      <c r="I54" s="279"/>
      <c r="J54" s="413"/>
    </row>
    <row r="55" spans="1:11" ht="14.65" thickBot="1">
      <c r="A55" s="348"/>
      <c r="B55" s="194"/>
      <c r="C55" s="194"/>
      <c r="D55" s="788">
        <f>F46</f>
        <v>-52</v>
      </c>
      <c r="E55" s="366">
        <f>G44-G45-100</f>
        <v>-100</v>
      </c>
      <c r="F55" s="194"/>
      <c r="G55" s="196"/>
      <c r="H55" s="762"/>
      <c r="I55" s="279"/>
      <c r="J55" s="413"/>
    </row>
    <row r="56" spans="1:11" ht="21" hidden="1">
      <c r="A56" s="367" t="s">
        <v>324</v>
      </c>
      <c r="B56" s="197"/>
      <c r="C56" s="197"/>
      <c r="D56" s="876" t="str">
        <f>IF('Project Registration and Team'!B12=0," ",'Project Registration and Team'!B12)</f>
        <v xml:space="preserve"> </v>
      </c>
      <c r="E56" s="876"/>
      <c r="F56" s="876"/>
      <c r="G56" s="876"/>
      <c r="H56" s="877"/>
      <c r="I56" s="279"/>
      <c r="J56" s="413"/>
    </row>
    <row r="57" spans="1:11" s="175" customFormat="1" ht="21" hidden="1">
      <c r="A57" s="368" t="s">
        <v>321</v>
      </c>
      <c r="B57" s="198"/>
      <c r="C57" s="198"/>
      <c r="D57" s="198"/>
      <c r="E57" s="369"/>
      <c r="F57" s="198"/>
      <c r="G57" s="199"/>
      <c r="H57" s="201"/>
      <c r="I57" s="300"/>
      <c r="J57" s="418"/>
    </row>
    <row r="58" spans="1:11" s="175" customFormat="1" ht="42.75" hidden="1">
      <c r="A58" s="370"/>
      <c r="B58" s="223" t="s">
        <v>239</v>
      </c>
      <c r="C58" s="224" t="s">
        <v>334</v>
      </c>
      <c r="D58" s="223" t="s">
        <v>710</v>
      </c>
      <c r="E58" s="223" t="s">
        <v>348</v>
      </c>
      <c r="F58" s="223" t="s">
        <v>240</v>
      </c>
      <c r="G58" s="199"/>
      <c r="H58" s="201"/>
      <c r="I58" s="300"/>
      <c r="J58" s="418"/>
    </row>
    <row r="59" spans="1:11" s="175" customFormat="1" ht="21" hidden="1">
      <c r="A59" s="370"/>
      <c r="B59" s="176">
        <f>B64+B81+B123+B154+B193+B252+B272</f>
        <v>221</v>
      </c>
      <c r="C59" s="371">
        <f>C64+C81+C123+C154+C193+C252+C272</f>
        <v>0</v>
      </c>
      <c r="D59" s="176">
        <f>D64+D81+D123+D154+D193+D252+D272</f>
        <v>0</v>
      </c>
      <c r="E59" s="176">
        <f>E64+E81+E123+E154+E193+E252+E272</f>
        <v>0</v>
      </c>
      <c r="F59" s="176">
        <f>F64+F81+F123+F154+F193+F252+F272</f>
        <v>0</v>
      </c>
      <c r="G59" s="200"/>
      <c r="H59" s="202"/>
      <c r="I59" s="300"/>
      <c r="J59" s="418"/>
    </row>
    <row r="60" spans="1:11" s="175" customFormat="1" ht="21" hidden="1">
      <c r="A60" s="370"/>
      <c r="B60" s="203"/>
      <c r="C60" s="203"/>
      <c r="D60" s="372">
        <f>100+H64+H81+H123+H154+H193+H252+H272</f>
        <v>152</v>
      </c>
      <c r="E60" s="373" t="s">
        <v>322</v>
      </c>
      <c r="F60" s="374"/>
      <c r="G60" s="204"/>
      <c r="H60" s="201"/>
      <c r="I60" s="300"/>
      <c r="J60" s="418"/>
    </row>
    <row r="61" spans="1:11" s="175" customFormat="1" ht="21.4" hidden="1" thickBot="1">
      <c r="A61" s="375"/>
      <c r="B61" s="205"/>
      <c r="C61" s="205"/>
      <c r="D61" s="376"/>
      <c r="E61" s="376"/>
      <c r="F61" s="376"/>
      <c r="G61" s="206"/>
      <c r="H61" s="207"/>
      <c r="I61" s="300"/>
      <c r="J61" s="418"/>
    </row>
    <row r="62" spans="1:11" customFormat="1" ht="21.4" hidden="1" thickBot="1">
      <c r="A62" s="118" t="s">
        <v>341</v>
      </c>
      <c r="B62" s="64"/>
      <c r="C62" s="64"/>
      <c r="D62" s="64"/>
      <c r="E62" s="64"/>
      <c r="F62" s="64"/>
      <c r="G62" s="301"/>
      <c r="H62" s="301"/>
      <c r="I62" s="301"/>
      <c r="J62" s="419"/>
    </row>
    <row r="63" spans="1:11" ht="26.25" hidden="1">
      <c r="A63" s="226" t="s">
        <v>67</v>
      </c>
      <c r="B63" s="80" t="s">
        <v>221</v>
      </c>
      <c r="C63" s="217" t="s">
        <v>335</v>
      </c>
      <c r="D63" s="80" t="s">
        <v>711</v>
      </c>
      <c r="E63" s="80" t="s">
        <v>219</v>
      </c>
      <c r="F63" s="80" t="s">
        <v>220</v>
      </c>
      <c r="G63" s="302"/>
      <c r="H63" s="302"/>
      <c r="I63" s="302"/>
      <c r="J63" s="420"/>
      <c r="K63"/>
    </row>
    <row r="64" spans="1:11" ht="21" hidden="1">
      <c r="A64" s="227"/>
      <c r="B64" s="53">
        <f>SUM(B71:B78)</f>
        <v>40</v>
      </c>
      <c r="C64" s="215">
        <f>SUM(C71:C78)</f>
        <v>0</v>
      </c>
      <c r="D64" s="53">
        <f>SUM(D71:D78)</f>
        <v>0</v>
      </c>
      <c r="E64" s="53">
        <f>SUM(E71:E78)</f>
        <v>0</v>
      </c>
      <c r="F64" s="53">
        <f>SUM(F71:F78)</f>
        <v>0</v>
      </c>
      <c r="G64" s="303" t="s">
        <v>320</v>
      </c>
      <c r="H64" s="304">
        <f>IF(D64&lt;5,5-D64,0)</f>
        <v>5</v>
      </c>
      <c r="I64" s="305"/>
      <c r="J64" s="421"/>
      <c r="K64"/>
    </row>
    <row r="65" spans="1:12" s="44" customFormat="1" ht="47.25" hidden="1">
      <c r="A65" s="309" t="s">
        <v>24</v>
      </c>
      <c r="B65" s="108"/>
      <c r="C65" s="108"/>
      <c r="D65" s="108"/>
      <c r="E65" s="108"/>
      <c r="F65" s="108"/>
      <c r="G65" s="310" t="s">
        <v>216</v>
      </c>
      <c r="H65" s="109" t="s">
        <v>217</v>
      </c>
      <c r="I65" s="110" t="s">
        <v>218</v>
      </c>
      <c r="J65" s="415" t="s">
        <v>333</v>
      </c>
    </row>
    <row r="66" spans="1:12" ht="15.75" hidden="1">
      <c r="A66" s="228" t="s">
        <v>57</v>
      </c>
      <c r="B66" s="45"/>
      <c r="D66" s="45"/>
      <c r="E66" s="45"/>
      <c r="F66" s="45"/>
      <c r="G66" s="54"/>
      <c r="H66" s="54"/>
      <c r="I66" s="62"/>
      <c r="J66" s="421"/>
      <c r="K66"/>
    </row>
    <row r="67" spans="1:12" ht="71.25" hidden="1">
      <c r="A67" s="229" t="s">
        <v>61</v>
      </c>
      <c r="B67" s="219" t="s">
        <v>227</v>
      </c>
      <c r="C67" s="107"/>
      <c r="D67" s="211">
        <f>'Project Management'!C7</f>
        <v>0</v>
      </c>
      <c r="E67" s="107"/>
      <c r="F67" s="107"/>
      <c r="G67" s="4" t="str">
        <f>'Project Management'!F7</f>
        <v>Green Designated Professional</v>
      </c>
      <c r="H67" s="4" t="str">
        <f>'Project Management'!G7</f>
        <v xml:space="preserve">The project team includes a certified FGBC Green Designated Professional.  </v>
      </c>
      <c r="I67" s="4" t="str">
        <f>'Project Management'!H7</f>
        <v xml:space="preserve">Copy of FGBC Green Designated Professional Certificate.  </v>
      </c>
      <c r="J67" s="188"/>
      <c r="K67"/>
    </row>
    <row r="68" spans="1:12" hidden="1">
      <c r="A68" s="229" t="s">
        <v>62</v>
      </c>
      <c r="B68" s="219" t="s">
        <v>227</v>
      </c>
      <c r="C68" s="107"/>
      <c r="D68" s="211">
        <f>'Project Management'!C8</f>
        <v>0</v>
      </c>
      <c r="E68" s="107"/>
      <c r="F68" s="107"/>
      <c r="G68" s="4">
        <f>'Project Management'!F8</f>
        <v>0</v>
      </c>
      <c r="H68" s="4">
        <f>'Project Management'!G8</f>
        <v>0</v>
      </c>
      <c r="I68" s="4">
        <f>'Project Management'!H8</f>
        <v>0</v>
      </c>
      <c r="J68" s="188">
        <f>'Project Management'!I8</f>
        <v>0</v>
      </c>
    </row>
    <row r="69" spans="1:12" ht="15.75" hidden="1">
      <c r="A69" s="227" t="s">
        <v>67</v>
      </c>
      <c r="B69" s="49"/>
      <c r="C69" s="49"/>
      <c r="D69" s="49"/>
      <c r="E69" s="49"/>
      <c r="F69" s="49"/>
      <c r="H69" s="1"/>
      <c r="I69" s="2"/>
      <c r="J69" s="421"/>
    </row>
    <row r="70" spans="1:12" hidden="1">
      <c r="A70" s="230" t="s">
        <v>63</v>
      </c>
      <c r="B70" s="88"/>
      <c r="C70" s="88"/>
      <c r="D70" s="88"/>
      <c r="E70" s="88"/>
      <c r="F70" s="88"/>
      <c r="G70" s="89" t="s">
        <v>66</v>
      </c>
      <c r="H70" s="90"/>
      <c r="I70" s="91"/>
      <c r="J70" s="398"/>
    </row>
    <row r="71" spans="1:12" ht="64.05" hidden="1" customHeight="1">
      <c r="A71" s="684" t="str">
        <f>'Project Management'!A11</f>
        <v>PM 1.02</v>
      </c>
      <c r="B71" s="47">
        <f>'Project Management'!B11</f>
        <v>2</v>
      </c>
      <c r="C71" s="47"/>
      <c r="D71" s="178">
        <f>'Project Management'!C11</f>
        <v>0</v>
      </c>
      <c r="E71" s="178">
        <f>'Project Management'!D11</f>
        <v>0</v>
      </c>
      <c r="F71" s="178">
        <f>'Project Management'!E11</f>
        <v>0</v>
      </c>
      <c r="G71" s="4" t="str">
        <f>'Project Management'!F11</f>
        <v>Construction Team Training</v>
      </c>
      <c r="H71" s="4" t="str">
        <f>'Project Management'!G11</f>
        <v xml:space="preserve">Design Team, Owner and Project Team Decision Makers, General Contractor and subcontractors currently under contract participate in an FGBC High Rise Training that addresses the overall certification standard and focuses on the credits targeted by the high rise project.  Subcontractors associated with the following activities must be trained prior to commencing work on the site:  General Contracting, MEP, HVAC, irrigation, and interior finishes.  Multiple trainings may be required to properly educate the construction team.  </v>
      </c>
      <c r="I71" s="4" t="str">
        <f>'Project Management'!H11</f>
        <v xml:space="preserve">Provide training content documentation, means of training and a dated sign-in sheet.   </v>
      </c>
      <c r="J71" s="4"/>
    </row>
    <row r="72" spans="1:12" ht="126" hidden="1" customHeight="1">
      <c r="A72" s="684" t="str">
        <f>'Project Management'!A12</f>
        <v>PM 1.03</v>
      </c>
      <c r="B72" s="47">
        <f>'Project Management'!B12</f>
        <v>1</v>
      </c>
      <c r="C72" s="47"/>
      <c r="D72" s="178">
        <f>'Project Management'!C12</f>
        <v>0</v>
      </c>
      <c r="E72" s="178">
        <f>'Project Management'!D12</f>
        <v>0</v>
      </c>
      <c r="F72" s="178">
        <f>'Project Management'!E12</f>
        <v>0</v>
      </c>
      <c r="G72" s="4" t="str">
        <f>'Project Management'!F12</f>
        <v>Staff Training</v>
      </c>
      <c r="H72" s="4" t="str">
        <f>'Project Management'!G12</f>
        <v xml:space="preserve">Operational staff, including facility manager, leasing agent, sales staff, or any individual that works over 20 hours a week in a capacity managing or maintaining the building must attend a green training.  This training must be specific to the FGBC Green High Rise Standard and may be offered by the FGBC or the FGBC Designated Professional for the project.  Training must include an explanation of the certification, criteria pursued/achieved, and information regarding green operation and maintenance of the building.  </v>
      </c>
      <c r="I72" s="4" t="str">
        <f>'Project Management'!H12</f>
        <v>Provide training content documentation, means of training and a dated sign-in sheet.   If training is recorded for use by future staff provide link to training video.</v>
      </c>
      <c r="J72" s="4"/>
    </row>
    <row r="73" spans="1:12" ht="93" hidden="1" customHeight="1">
      <c r="A73" s="684" t="str">
        <f>'Project Management'!A13</f>
        <v>PM 1.04</v>
      </c>
      <c r="B73" s="47">
        <f>'Project Management'!B13</f>
        <v>1</v>
      </c>
      <c r="C73" s="47"/>
      <c r="D73" s="178">
        <f>'Project Management'!C13</f>
        <v>0</v>
      </c>
      <c r="E73" s="178">
        <f>'Project Management'!D13</f>
        <v>0</v>
      </c>
      <c r="F73" s="178">
        <f>'Project Management'!E13</f>
        <v>0</v>
      </c>
      <c r="G73" s="4" t="str">
        <f>'Project Management'!F13</f>
        <v>Homeowner Training</v>
      </c>
      <c r="H73" s="4" t="str">
        <f>'Project Management'!G13</f>
        <v xml:space="preserve">Provide homeowners with “green maintenance” training that is a combination of office instructions or home walk-through with hands-on training.  This training must be specific to the FGBC Green High Rise Standard credits achieved for the project and given by the projected FGBC Designated Professional.  The Designated Professional may provide additional training to the Staff that includes a walk through so that the homeowner training can be handled by the full time building staff.  </v>
      </c>
      <c r="I73" s="4" t="str">
        <f>'Project Management'!H13</f>
        <v>Provide a copy of the training outline and bio of the approved trainers.   If training is recorded for use by future staff provide link to training video.</v>
      </c>
      <c r="J73" s="4"/>
    </row>
    <row r="74" spans="1:12" ht="94.05" hidden="1" customHeight="1">
      <c r="A74" s="684" t="str">
        <f>'Project Management'!A14</f>
        <v>PM 1.05</v>
      </c>
      <c r="B74" s="47">
        <f>'Project Management'!B14</f>
        <v>1</v>
      </c>
      <c r="C74" s="47"/>
      <c r="D74" s="178">
        <f>'Project Management'!C14</f>
        <v>0</v>
      </c>
      <c r="E74" s="178">
        <f>'Project Management'!D14</f>
        <v>0</v>
      </c>
      <c r="F74" s="178">
        <f>'Project Management'!E14</f>
        <v>0</v>
      </c>
      <c r="G74" s="4" t="str">
        <f>'Project Management'!F14</f>
        <v>Green Website</v>
      </c>
      <c r="H74" s="4" t="str">
        <f>'Project Management'!G14</f>
        <v>Provide information on the project website regarding the FGBC green certification of the project, a link to the project score sheet, information on green operation and maintenance for homeowners, and helpful links for homeowners regarding FGBC, energy efficiency, water efficiency, and healthy homes.</v>
      </c>
      <c r="I74" s="4" t="str">
        <f>'Project Management'!H14</f>
        <v>Provide the web address and copies of the content.</v>
      </c>
      <c r="J74" s="4"/>
    </row>
    <row r="75" spans="1:12" ht="228" hidden="1">
      <c r="A75" s="684" t="str">
        <f>'Project Management'!A15</f>
        <v>PM 2</v>
      </c>
      <c r="B75" s="47">
        <f>'Project Management'!B15</f>
        <v>5</v>
      </c>
      <c r="C75" s="47"/>
      <c r="D75" s="178">
        <f>'Project Management'!C15</f>
        <v>0</v>
      </c>
      <c r="E75" s="178">
        <f>'Project Management'!D15</f>
        <v>0</v>
      </c>
      <c r="F75" s="178">
        <f>'Project Management'!E15</f>
        <v>0</v>
      </c>
      <c r="G75" s="4" t="str">
        <f>'Project Management'!F15</f>
        <v>Building Information Modeling
1 point for Architect
3 points for Architect, Structural and MEP
5 points for Architect, MEP, Contractor, Mechanical, Electrical, Plumbing, and Fire Subs</v>
      </c>
      <c r="H75" s="4" t="str">
        <f>'Project Management'!G15</f>
        <v xml:space="preserve">Design team and construction teams use BIM process to optimize the efficiencies related to design, estimating, materials ordering, and construction. </v>
      </c>
      <c r="I75" s="4" t="str">
        <f>'Project Management'!H15</f>
        <v xml:space="preserve">Provide a minimum of 6 examples of 3D renderings and conflict reports, Meeting minutes discussing conflict resolution may be submitted in lieu of conflict reports.  </v>
      </c>
      <c r="J75" s="4">
        <f>'Project Management'!I15</f>
        <v>0</v>
      </c>
    </row>
    <row r="76" spans="1:12" ht="409.5" hidden="1">
      <c r="A76" s="685" t="s">
        <v>64</v>
      </c>
      <c r="B76" s="47">
        <f>'Project Management'!B16</f>
        <v>5</v>
      </c>
      <c r="C76" s="47"/>
      <c r="D76" s="178">
        <f>'Project Management'!C16</f>
        <v>0</v>
      </c>
      <c r="E76" s="178">
        <f>'Project Management'!D16</f>
        <v>0</v>
      </c>
      <c r="F76" s="178">
        <f>'Project Management'!E16</f>
        <v>0</v>
      </c>
      <c r="G76" s="4" t="str">
        <f>'Project Management'!F16</f>
        <v>Cost-Benefit Analysis</v>
      </c>
      <c r="H76" s="4" t="str">
        <f>'Project Management'!G16</f>
        <v>FGBC Designated Professional in coordination with the General Contractor and Owner shall document the cost impact of the energy and water credits.  Earn 1 point for each energy or water credit Cost-Benefit Analysis.  Analysis shall include a minimum of two building alternatives considered to achieve the credit, the cost associated with each alternative and calculated annual kWh, gallons of water, and cost savings.</v>
      </c>
      <c r="I76" s="4" t="str">
        <f>'Project Management'!H16</f>
        <v>The project must submit a copy of the FGBC Checklist identifying the credit(s) analysis.  Include assumptions regarding interest rates, life cycle of the materials, and any other assumptions made for the analysis. A short narrative must accompany each credit explaining the options reviewed, environmental benefits, and reasoning for final selection for inclusion in the project.</v>
      </c>
      <c r="J76" s="4">
        <f>'Project Management'!I16</f>
        <v>0</v>
      </c>
    </row>
    <row r="77" spans="1:12" ht="185.25" hidden="1">
      <c r="A77" s="686" t="s">
        <v>65</v>
      </c>
      <c r="B77" s="47">
        <f>'Project Management'!B17</f>
        <v>20</v>
      </c>
      <c r="C77" s="48"/>
      <c r="D77" s="178">
        <f>'Project Management'!C17</f>
        <v>0</v>
      </c>
      <c r="E77" s="178">
        <f>'Project Management'!D17</f>
        <v>0</v>
      </c>
      <c r="F77" s="178">
        <f>'Project Management'!E17</f>
        <v>0</v>
      </c>
      <c r="G77" s="4" t="str">
        <f>'Project Management'!F17</f>
        <v>Small Unit Credit 
10 Points for weighted average &lt; 1500 SF
15 Points for weighted average &lt; 1200 SF
20 Points for weighted average &lt; 900 SF</v>
      </c>
      <c r="H77" s="4" t="str">
        <f>'Project Management'!G17</f>
        <v xml:space="preserve">Design and construct small units.  Points are awarded based on the weighted average unit size for the project.  </v>
      </c>
      <c r="I77" s="4" t="str">
        <f>'Project Management'!H17</f>
        <v xml:space="preserve">Architectural drawings showing floorplans and units, a list of the types of units, square footage of the units, and a weighted average calculation.  </v>
      </c>
      <c r="J77" s="4"/>
    </row>
    <row r="78" spans="1:12" ht="213.75" hidden="1">
      <c r="A78" s="687" t="s">
        <v>211</v>
      </c>
      <c r="B78" s="47">
        <f>'Project Management'!B18</f>
        <v>5</v>
      </c>
      <c r="C78" s="48"/>
      <c r="D78" s="178">
        <f>'Project Management'!C18</f>
        <v>0</v>
      </c>
      <c r="E78" s="178">
        <f>'Project Management'!D18</f>
        <v>0</v>
      </c>
      <c r="F78" s="178">
        <f>'Project Management'!E18</f>
        <v>0</v>
      </c>
      <c r="G78" s="4" t="str">
        <f>'Project Management'!F18</f>
        <v>Affordable Housing
2 points:  Allocate 5% of the total units in the project to 80% AMI
3 Points:  Allocate 5% of the total units in the project to 60% AMI</v>
      </c>
      <c r="H78" s="4" t="str">
        <f>'Project Management'!G18</f>
        <v xml:space="preserve">Set aside a minimum of 5% of the units for 80% and or 60% AMI affordable housing.  </v>
      </c>
      <c r="I78" s="4" t="str">
        <f>'Project Management'!H18</f>
        <v xml:space="preserve">Submit documentation of the number of total units and number of affordable units provided.  Submit AMI calculations and documentation of unit set asides.  </v>
      </c>
      <c r="J78" s="4"/>
      <c r="L78" s="717"/>
    </row>
    <row r="79" spans="1:12" customFormat="1" ht="21.4" hidden="1" thickBot="1">
      <c r="A79" s="180" t="s">
        <v>342</v>
      </c>
      <c r="B79" s="44"/>
      <c r="C79" s="44"/>
      <c r="D79" s="44"/>
      <c r="E79" s="44"/>
      <c r="F79" s="44"/>
      <c r="G79" s="305"/>
      <c r="H79" s="305"/>
      <c r="I79" s="305"/>
      <c r="J79" s="421"/>
    </row>
    <row r="80" spans="1:12" ht="26.25" hidden="1">
      <c r="A80" s="226" t="s">
        <v>67</v>
      </c>
      <c r="B80" s="80" t="s">
        <v>221</v>
      </c>
      <c r="C80" s="217" t="s">
        <v>335</v>
      </c>
      <c r="D80" s="80" t="s">
        <v>711</v>
      </c>
      <c r="E80" s="80" t="s">
        <v>219</v>
      </c>
      <c r="F80" s="80" t="s">
        <v>220</v>
      </c>
      <c r="G80" s="302"/>
      <c r="H80" s="302"/>
      <c r="I80" s="302"/>
      <c r="J80" s="420"/>
    </row>
    <row r="81" spans="1:10" ht="21" hidden="1">
      <c r="A81" s="227"/>
      <c r="B81" s="53">
        <f>Energy!B4</f>
        <v>0</v>
      </c>
      <c r="C81" s="215">
        <f>IF(SUM(C90:C120)&gt;75,75,SUM(C90:C120))</f>
        <v>0</v>
      </c>
      <c r="D81" s="53">
        <f>IF(SUM(D90:D120)&gt;75,75,SUM(D90:D120))</f>
        <v>0</v>
      </c>
      <c r="E81" s="53">
        <f>SUM(E90:E120)</f>
        <v>0</v>
      </c>
      <c r="F81" s="53">
        <f>SUM(F90:F120)</f>
        <v>0</v>
      </c>
      <c r="G81" s="303" t="s">
        <v>320</v>
      </c>
      <c r="H81" s="677">
        <f>IF(D81&lt;15,15-D81,0)</f>
        <v>15</v>
      </c>
      <c r="I81" s="305"/>
      <c r="J81" s="421"/>
    </row>
    <row r="82" spans="1:10" customFormat="1" ht="42.75" hidden="1">
      <c r="A82" s="113" t="s">
        <v>23</v>
      </c>
      <c r="B82" s="114"/>
      <c r="C82" s="114"/>
      <c r="D82" s="114"/>
      <c r="E82" s="114"/>
      <c r="F82" s="109"/>
      <c r="G82" s="109" t="s">
        <v>216</v>
      </c>
      <c r="H82" s="110" t="s">
        <v>217</v>
      </c>
      <c r="I82" s="711" t="s">
        <v>218</v>
      </c>
      <c r="J82" s="396" t="s">
        <v>228</v>
      </c>
    </row>
    <row r="83" spans="1:10" ht="15.75" hidden="1">
      <c r="A83" s="228" t="s">
        <v>57</v>
      </c>
      <c r="B83" s="73"/>
      <c r="C83" s="73"/>
      <c r="D83" s="73"/>
      <c r="E83" s="73"/>
      <c r="F83" s="73"/>
      <c r="H83" s="1"/>
      <c r="I83" s="2"/>
      <c r="J83" s="421"/>
    </row>
    <row r="84" spans="1:10" ht="342" hidden="1">
      <c r="A84" s="229" t="str">
        <f>Energy!A7</f>
        <v>E P2</v>
      </c>
      <c r="B84" s="220" t="s">
        <v>227</v>
      </c>
      <c r="C84" s="58"/>
      <c r="D84" s="212">
        <f>Energy!C7</f>
        <v>0</v>
      </c>
      <c r="E84" s="58"/>
      <c r="F84" s="58"/>
      <c r="G84" s="4" t="str">
        <f>Energy!F7</f>
        <v>BOD</v>
      </c>
      <c r="H84" s="4" t="str">
        <f>Energy!G7</f>
        <v>Design team representatives develop and document how the design will achieve the Owner Project Requirements.   The Basis of Design should include specifically how the performance desires of the Owner will be achieved by the proposed design.</v>
      </c>
      <c r="I84" s="4" t="str">
        <f>Energy!H7</f>
        <v>The design team must submit a narrative that explains how the design decisions support the Owner project requirements.  The BOD must include a description from the design team as to how each of the FGBC category specific owner goals will be achieved.</v>
      </c>
      <c r="J84" s="188">
        <f>Energy!I7</f>
        <v>0</v>
      </c>
    </row>
    <row r="85" spans="1:10" ht="409.5" hidden="1">
      <c r="A85" s="229" t="str">
        <f>Energy!A8</f>
        <v>E P3</v>
      </c>
      <c r="B85" s="220" t="s">
        <v>227</v>
      </c>
      <c r="C85" s="58"/>
      <c r="D85" s="212">
        <f>Energy!C8</f>
        <v>0</v>
      </c>
      <c r="E85" s="58"/>
      <c r="F85" s="58"/>
      <c r="G85" s="4" t="str">
        <f>Energy!F8</f>
        <v>Testing and Balancing</v>
      </c>
      <c r="H85" s="4" t="str">
        <f>Energy!G8</f>
        <v>Mechanical Electrical Plumbing (MEP) Engineering Firm, Commissioning Agent or Independent inspector representing the owner works with the Architect or design team leader to verify field installed equipment meet OPR, BOD and is installed and operating correctly. Testing and verification must include at a minimum, Heating, Ventilation, Air Conditioning and Refrigeration (HVAC&amp;R) systems &amp; controls, lighting systems and controls, renewable energy systems, hot water system, and energy and water measurement devices as determined by the project engineer of record. Testing and verification shall be performed by a licensed engineer or a professional certified by the National Environmental Balancing Bureau (NEBB), the Associated Air Balance Council (AABC), or other nationally accredited organization.  For residential units, perform a comfort balance on a minimum of 1 of each unit type to verify that the CFM is consistent with the Manual D's</v>
      </c>
      <c r="I85" s="4" t="str">
        <f>Energy!H8</f>
        <v>Copy of the testing and balancing report and the comfort balance documentation.</v>
      </c>
      <c r="J85" s="188">
        <f>Energy!I8</f>
        <v>0</v>
      </c>
    </row>
    <row r="86" spans="1:10" ht="171" hidden="1" customHeight="1">
      <c r="A86" s="229" t="str">
        <f>Energy!A9</f>
        <v>E P4</v>
      </c>
      <c r="B86" s="220" t="s">
        <v>227</v>
      </c>
      <c r="C86" s="58"/>
      <c r="D86" s="212">
        <f>Energy!C9</f>
        <v>0</v>
      </c>
      <c r="E86" s="58"/>
      <c r="F86" s="58"/>
      <c r="G86" s="4" t="str">
        <f>Energy!F9</f>
        <v>CFC Reduction in HVAC Equipment</v>
      </c>
      <c r="H86" s="4" t="str">
        <f>Energy!G9</f>
        <v>Requires that all building HVAC&amp;R systems be free of CFC's and Halons</v>
      </c>
      <c r="I86" s="4" t="str">
        <f>Energy!H9</f>
        <v xml:space="preserve">Provide the mechanical equipment schedule and signed approved submittals or a stamped letter from the Mechanical Engineer declaring that the building’s new HVAC&amp;R systems do not use CFC-based refrigerants.  </v>
      </c>
      <c r="J86" s="188">
        <f>Energy!I9</f>
        <v>0</v>
      </c>
    </row>
    <row r="87" spans="1:10" hidden="1">
      <c r="A87" s="229" t="str">
        <f>Energy!A10</f>
        <v>CREDITS</v>
      </c>
      <c r="B87" s="220" t="s">
        <v>227</v>
      </c>
      <c r="C87" s="58"/>
      <c r="D87" s="212">
        <f>Energy!C10</f>
        <v>0</v>
      </c>
      <c r="E87" s="58"/>
      <c r="F87" s="58"/>
      <c r="G87" s="4">
        <f>Energy!F10</f>
        <v>0</v>
      </c>
      <c r="H87" s="4">
        <f>Energy!G10</f>
        <v>0</v>
      </c>
      <c r="I87" s="4">
        <f>Energy!H10</f>
        <v>0</v>
      </c>
      <c r="J87" s="188">
        <f>Energy!I10</f>
        <v>0</v>
      </c>
    </row>
    <row r="88" spans="1:10" ht="15.75" hidden="1">
      <c r="A88" s="229" t="str">
        <f>Energy!A11</f>
        <v>E 1</v>
      </c>
      <c r="B88" s="45"/>
      <c r="D88" s="45"/>
      <c r="E88" s="45"/>
      <c r="F88" s="45"/>
      <c r="G88" s="4" t="str">
        <f>Energy!F11</f>
        <v>Performance Improvement</v>
      </c>
      <c r="H88" s="4">
        <f>Energy!G11</f>
        <v>0</v>
      </c>
      <c r="I88" s="4">
        <f>Energy!H11</f>
        <v>0</v>
      </c>
      <c r="J88" s="421"/>
    </row>
    <row r="89" spans="1:10" ht="409.5" hidden="1">
      <c r="A89" s="230" t="str">
        <f>Energy!A12</f>
        <v>E 1.01</v>
      </c>
      <c r="B89" s="88"/>
      <c r="C89" s="88"/>
      <c r="D89" s="88"/>
      <c r="E89" s="88"/>
      <c r="F89" s="88"/>
      <c r="G89" s="378" t="str">
        <f>Energy!F12</f>
        <v>Energy Performance improvement 
2 point for each percent lower than code</v>
      </c>
      <c r="H89" s="378" t="str">
        <f>Energy!G12</f>
        <v>The designed building will receive credit for energy performance that is more efficient than the current Florida Energy Code.  Refer to the Florida Energy Code Calculations and their provided summary comparing the baseline and design buildings.</v>
      </c>
      <c r="I89" s="378" t="str">
        <f>Energy!H12</f>
        <v xml:space="preserve">A copy of the Florida Energy Code calculations and input summary.  Note the following inputs into the Energy Code calculations will be verified with the field installed design/equipment.  The lighting, wall construct and insulation, window solar heat gain coefficient and u-factors, roof construct and insulation, system types and efficiencies, water heaters and exterior lighting.   </v>
      </c>
      <c r="J89" s="378">
        <f>Energy!I12</f>
        <v>0</v>
      </c>
    </row>
    <row r="90" spans="1:10" ht="142.5" hidden="1">
      <c r="A90" s="229" t="str">
        <f>Energy!A13</f>
        <v>E 1.02</v>
      </c>
      <c r="B90" s="48">
        <v>60</v>
      </c>
      <c r="C90" s="48"/>
      <c r="D90" s="181">
        <f>Energy!C13</f>
        <v>0</v>
      </c>
      <c r="E90" s="181">
        <f>Energy!D13</f>
        <v>0</v>
      </c>
      <c r="F90" s="181">
        <f>Energy!E13</f>
        <v>0</v>
      </c>
      <c r="G90" s="678" t="str">
        <f>Energy!F13</f>
        <v>Pump Motors</v>
      </c>
      <c r="H90" s="10" t="str">
        <f>Energy!G13</f>
        <v xml:space="preserve">All three phase pump motors &gt; 1 horsepower that are NOT packaged as an integral component of mechanical, fire or booster pumps must be Energy Star, Variable Speed or NEMA Premium ™ , or have an efficiency &gt; 90% or greater.  </v>
      </c>
      <c r="I90" s="10" t="str">
        <f>Energy!H13</f>
        <v>Signed approved submittals for all applicable pumps and field photos</v>
      </c>
      <c r="J90" s="423"/>
    </row>
    <row r="91" spans="1:10" ht="409.5" hidden="1">
      <c r="A91" s="229" t="str">
        <f>Energy!A14</f>
        <v>E 1.03</v>
      </c>
      <c r="B91" s="47">
        <v>1</v>
      </c>
      <c r="C91" s="47"/>
      <c r="D91" s="181">
        <f>Energy!C14</f>
        <v>0</v>
      </c>
      <c r="E91" s="181">
        <f>Energy!D14</f>
        <v>0</v>
      </c>
      <c r="F91" s="181">
        <f>Energy!E14</f>
        <v>0</v>
      </c>
      <c r="G91" s="678" t="str">
        <f>Energy!F14</f>
        <v>Lighting Power Density</v>
      </c>
      <c r="H91" s="10" t="str">
        <f>Energy!G14</f>
        <v>Design and construct such that the average lighting power density for the building, which includes conditioned space and enclosed spaces defined as enclosed with doors, windows and roof (for instance, fire truck bays) and which excludes the structures exterior and parking area shall be &lt; 0.8 W/SF.  
1 point: ≤ 0.7W/SF
2 points: ≤ 0.6W/SF
3 points: ≤ 0.5W/SF
4 points: ≤ 0.4W/SF
5 points: ≤ 0.3W/SF</v>
      </c>
      <c r="I91" s="10" t="str">
        <f>Energy!H14</f>
        <v>Signed approved lighting submittal, photos of installed lighting and Watt per square foot calc.  Include the Energy Gauge Summit “Total Building Performance Method for Commercial Buildings” full report, including all input and output reports with lighting power densities (Form 506-2010) or its equivalent, signed by lighting designer or MEP.</v>
      </c>
      <c r="J91" s="423"/>
    </row>
    <row r="92" spans="1:10" ht="173" hidden="1" customHeight="1">
      <c r="A92" s="229" t="str">
        <f>Energy!A15</f>
        <v>E 2</v>
      </c>
      <c r="B92" s="47">
        <v>5</v>
      </c>
      <c r="C92" s="47"/>
      <c r="D92" s="181">
        <f>Energy!C15</f>
        <v>0</v>
      </c>
      <c r="E92" s="181">
        <f>Energy!D15</f>
        <v>0</v>
      </c>
      <c r="F92" s="181">
        <f>Energy!E15</f>
        <v>0</v>
      </c>
      <c r="G92" s="678" t="str">
        <f>Energy!F15</f>
        <v>Prescriptive Energy Features</v>
      </c>
      <c r="H92" s="10">
        <f>Energy!G15</f>
        <v>0</v>
      </c>
      <c r="I92" s="10">
        <f>Energy!H15</f>
        <v>0</v>
      </c>
      <c r="J92" s="423"/>
    </row>
    <row r="93" spans="1:10" ht="171" hidden="1">
      <c r="A93" s="660" t="str">
        <f>Energy!A16</f>
        <v>E 2.01</v>
      </c>
      <c r="B93" s="88"/>
      <c r="C93" s="88"/>
      <c r="D93" s="661">
        <f>Energy!C16</f>
        <v>0</v>
      </c>
      <c r="E93" s="661">
        <f>Energy!D16</f>
        <v>0</v>
      </c>
      <c r="F93" s="661">
        <f>Energy!E16</f>
        <v>0</v>
      </c>
      <c r="G93" s="679" t="str">
        <f>Energy!F16</f>
        <v>Energy Star Refrigerator</v>
      </c>
      <c r="H93" s="712" t="str">
        <f>Energy!G16</f>
        <v>Install Energy Star qualified Refrigerators in:
2 points:  Each residential unit
1 point:  All amenity and common areas
1 point:  All Back of House Operations</v>
      </c>
      <c r="I93" s="712" t="str">
        <f>Energy!H16</f>
        <v>Copy of the appliance package approved submittal, cut sheet identifying model number and photo of installed appliance</v>
      </c>
      <c r="J93" s="398"/>
    </row>
    <row r="94" spans="1:10" ht="171" hidden="1">
      <c r="A94" s="229" t="str">
        <f>Energy!A17</f>
        <v>E 2.02</v>
      </c>
      <c r="B94" s="47">
        <v>2</v>
      </c>
      <c r="C94" s="47"/>
      <c r="D94" s="181">
        <f>Energy!C17</f>
        <v>0</v>
      </c>
      <c r="E94" s="181">
        <f>Energy!D17</f>
        <v>0</v>
      </c>
      <c r="F94" s="181">
        <f>Energy!E17</f>
        <v>0</v>
      </c>
      <c r="G94" s="678" t="str">
        <f>Energy!F17</f>
        <v>Energy Star Dishwasher</v>
      </c>
      <c r="H94" s="10" t="str">
        <f>Energy!G17</f>
        <v>Install Energy Star qualifying dishwashers in:  
2 points:  Each residential unit
1 point:  All amenity and common areas
1 point:  All Back of House Operations</v>
      </c>
      <c r="I94" s="10" t="str">
        <f>Energy!H17</f>
        <v>Copy of the appliance package approved submittal, cut sheet identifying model number and photo of installed appliance</v>
      </c>
      <c r="J94" s="663"/>
    </row>
    <row r="95" spans="1:10" ht="399" hidden="1">
      <c r="A95" s="229" t="str">
        <f>Energy!A18</f>
        <v>E 2.03</v>
      </c>
      <c r="B95" s="47">
        <v>2</v>
      </c>
      <c r="C95" s="47"/>
      <c r="D95" s="181">
        <f>Energy!C18</f>
        <v>0</v>
      </c>
      <c r="E95" s="181">
        <f>Energy!D18</f>
        <v>0</v>
      </c>
      <c r="F95" s="181">
        <f>Energy!E18</f>
        <v>0</v>
      </c>
      <c r="G95" s="678" t="str">
        <f>Energy!F18</f>
        <v>Energy Star Clothes Washer</v>
      </c>
      <c r="H95" s="10" t="str">
        <f>Energy!G18</f>
        <v>Install Energy Star Clothes Washers in:
2 points:  Each residential unit
1 point:  All amenity and common areas (common laundry rooms)
1 point:  All Back of House Operations
For non commercial clothes washers points may also be awarded for clothes washers with an Integrated Modified Energy Factor (IMEF) ³ 2.38 (top load), IMEF ³ 2.06 (front load), IMEF ³ 2.07 (washers ≤ 2.5 cubic feet (CF)) OR if the central laundry facility is on site and includes Energy Star clothes washers.  Alternatively, points may also be awarded for commercial clothes washers with a Modified Energy Factor (MEF) ³ 2.2.</v>
      </c>
      <c r="I95" s="10" t="str">
        <f>Energy!H18</f>
        <v>Copy of the appliance package approved submittal, cut sheet identifying model number and photo of installed appliance</v>
      </c>
      <c r="J95" s="663">
        <f>Energy!I18</f>
        <v>0</v>
      </c>
    </row>
    <row r="96" spans="1:10" ht="228" hidden="1">
      <c r="A96" s="229" t="str">
        <f>Energy!A19</f>
        <v>E 2.04</v>
      </c>
      <c r="B96" s="47">
        <v>2</v>
      </c>
      <c r="C96" s="47"/>
      <c r="D96" s="181">
        <f>Energy!C19</f>
        <v>0</v>
      </c>
      <c r="E96" s="181">
        <f>Energy!D19</f>
        <v>0</v>
      </c>
      <c r="F96" s="181">
        <f>Energy!E19</f>
        <v>0</v>
      </c>
      <c r="G96" s="678" t="str">
        <f>Energy!F19</f>
        <v>Energy Star Ceiling Fans</v>
      </c>
      <c r="H96" s="10" t="str">
        <f>Energy!G19</f>
        <v>Install Energy Star qualified ceiling fans located in the main living area and each bedroom of each residential unit.</v>
      </c>
      <c r="I96" s="10" t="str">
        <f>Energy!H19</f>
        <v xml:space="preserve">Copy of the electrical plan showing fan locations and type, appliance package approved submittal, cut sheet identifying model number and photo of installed fixture </v>
      </c>
      <c r="J96" s="663">
        <f>Energy!I19</f>
        <v>0</v>
      </c>
    </row>
    <row r="97" spans="1:10" ht="28.5" hidden="1">
      <c r="A97" s="229" t="str">
        <f>Energy!A20</f>
        <v>E 2.05</v>
      </c>
      <c r="B97" s="47">
        <v>2</v>
      </c>
      <c r="C97" s="47"/>
      <c r="D97" s="181">
        <f>Energy!C20</f>
        <v>0</v>
      </c>
      <c r="E97" s="181">
        <f>Energy!D20</f>
        <v>0</v>
      </c>
      <c r="F97" s="181">
        <f>Energy!E20</f>
        <v>0</v>
      </c>
      <c r="G97" s="678" t="str">
        <f>Energy!F20</f>
        <v>Energy Star Common Area Appliances</v>
      </c>
      <c r="H97" s="10" t="str">
        <f>Energy!G20</f>
        <v>incorporated into E2.01 and E2.02</v>
      </c>
      <c r="I97" s="10">
        <f>Energy!H20</f>
        <v>0</v>
      </c>
      <c r="J97" s="663">
        <f>Energy!I20</f>
        <v>0</v>
      </c>
    </row>
    <row r="98" spans="1:10" ht="409.5" hidden="1">
      <c r="A98" s="229" t="str">
        <f>Energy!A21</f>
        <v>E 2.06</v>
      </c>
      <c r="B98" s="48">
        <v>1</v>
      </c>
      <c r="C98" s="48"/>
      <c r="D98" s="181">
        <f>Energy!C22</f>
        <v>0</v>
      </c>
      <c r="E98" s="181">
        <f>Energy!D21</f>
        <v>0</v>
      </c>
      <c r="F98" s="181">
        <f>Energy!E21</f>
        <v>0</v>
      </c>
      <c r="G98" s="678" t="str">
        <f>Energy!F21</f>
        <v xml:space="preserve">Automated Lighting Controls </v>
      </c>
      <c r="H98" s="10" t="str">
        <f>Energy!G21</f>
        <v xml:space="preserve">Earn one point for each 25% of the building amenity space and common area square footage that include areas with occupancy sensors.  Occupancy sensors shall be equipped to automatically turn lighting off within 15 minutes of all occupants leaving a space and allow "manual off" control.  In addition, all occupancy sensor controls shall be either "manual on" or use bi-level switching coupled with manual-on control ("automatic on" programmed to a low light level combined with multi-level circuitry and "manual on" switching for higher lighting levels).  Where occupancy sensors and daylighting sensors are utilized, the occupancy sensor shall work in conjunction with the daylighting controls.   </v>
      </c>
      <c r="I98" s="10" t="str">
        <f>Energy!H21</f>
        <v>Copy of the lighting package approved submittal, cut sheet identifying sensor types(s) and photo of installed sensors.</v>
      </c>
      <c r="J98" s="663"/>
    </row>
    <row r="99" spans="1:10" ht="409.5" hidden="1">
      <c r="A99" s="229" t="str">
        <f>Energy!A22</f>
        <v>E 2.07</v>
      </c>
      <c r="B99" s="47">
        <v>4</v>
      </c>
      <c r="C99" s="47"/>
      <c r="D99" s="181">
        <f>Energy!C22</f>
        <v>0</v>
      </c>
      <c r="E99" s="181">
        <f>Energy!D22</f>
        <v>0</v>
      </c>
      <c r="F99" s="181">
        <f>Energy!E22</f>
        <v>0</v>
      </c>
      <c r="G99" s="678" t="str">
        <f>Energy!F22</f>
        <v>Exterior Lighting</v>
      </c>
      <c r="H99" s="10" t="str">
        <f>Energy!G22</f>
        <v xml:space="preserve">Select and install exterior lighting that comply with the following:
- Parking Garage Lighting:  ≥ 113 Lumens/Watt
- Outdoor pole/arm mounted area and roadway luminaries:  ≥ 119  Lumens/Watt
- Outdoor pole/arm mounted decorative luminaries: ≥ 97 Lumens/Watt
- Outdoor wall mounted luminaries:  ≥ 108 Lumens/Watt
- Bollards:  ≥ 45 Lumens/Watt 
ALL exterior lighting other than safety and security lighting must be controlled by motion sensors, photometric sensors, or timers.  OR 
Comply with the Lighting Power Allowances for Building Exteriors provided in the reference guide.            </v>
      </c>
      <c r="I99" s="10" t="str">
        <f>Energy!H22</f>
        <v xml:space="preserve">Provide signed approved submittal for exterior lighting highlighting the lumens per watt.  ALL exterior lighting other than safety and security lighting must be controlled by motion sensors, photometric sensors or timers.  </v>
      </c>
      <c r="J99" s="663"/>
    </row>
    <row r="100" spans="1:10" ht="213.75" hidden="1">
      <c r="A100" s="229" t="str">
        <f>Energy!A23</f>
        <v>E 2.08</v>
      </c>
      <c r="B100" s="48">
        <v>3</v>
      </c>
      <c r="C100" s="48"/>
      <c r="D100" s="181">
        <f>Energy!C23</f>
        <v>0</v>
      </c>
      <c r="E100" s="181">
        <f>Energy!D23</f>
        <v>0</v>
      </c>
      <c r="F100" s="181">
        <f>Energy!E23</f>
        <v>0</v>
      </c>
      <c r="G100" s="678" t="str">
        <f>Energy!F23</f>
        <v>Insulate hot water pipes</v>
      </c>
      <c r="H100" s="10" t="str">
        <f>Energy!G23</f>
        <v>Piping carrying liquid with temperatures greater than 105°F must have a minimum of 1” of insulation. Pipes over 1.5” in diameter must have a minimum of 1.5” of insulation. Extent and location to be determined by ASHRAE 90.1-2007 Section 7.4.3 or local code.  All pipes greater than 3/4" in diameter conveying hot water must be insulated.</v>
      </c>
      <c r="I100" s="10" t="str">
        <f>Energy!H23</f>
        <v>Photos of insulated hot water pipes, plan detail,  or approved submittal of selected insulation signed by architect.</v>
      </c>
      <c r="J100" s="663"/>
    </row>
    <row r="101" spans="1:10" ht="171" hidden="1">
      <c r="A101" s="229" t="str">
        <f>Energy!A24</f>
        <v>E 2.09</v>
      </c>
      <c r="B101" s="47">
        <v>1</v>
      </c>
      <c r="C101" s="47"/>
      <c r="D101" s="181">
        <f>Energy!C24</f>
        <v>0</v>
      </c>
      <c r="E101" s="181">
        <f>Energy!D24</f>
        <v>0</v>
      </c>
      <c r="F101" s="181">
        <f>Energy!E24</f>
        <v>0</v>
      </c>
      <c r="G101" s="678" t="str">
        <f>Energy!F24</f>
        <v>Ductwork sealed with mastic</v>
      </c>
      <c r="H101" s="10" t="str">
        <f>Energy!G24</f>
        <v>Seal all duct connections with mastic.  This includes rigid duct connections to air handlers AND flex duct connections to junction boxes and supply vents.</v>
      </c>
      <c r="I101" s="10" t="str">
        <f>Energy!H24</f>
        <v xml:space="preserve">Photos of installed ducts and air handlers with mastic.  Submit a representative number of photos (3+) from a minimum of 10 units. </v>
      </c>
      <c r="J101" s="663"/>
    </row>
    <row r="102" spans="1:10" hidden="1">
      <c r="A102" s="229" t="str">
        <f>Energy!A25</f>
        <v>E 3</v>
      </c>
      <c r="B102" s="48">
        <v>2</v>
      </c>
      <c r="C102" s="48"/>
      <c r="D102" s="181">
        <f>Energy!C25</f>
        <v>0</v>
      </c>
      <c r="E102" s="181">
        <f>Energy!D25</f>
        <v>0</v>
      </c>
      <c r="F102" s="181">
        <f>Energy!E25</f>
        <v>0</v>
      </c>
      <c r="G102" s="678" t="str">
        <f>Energy!F25</f>
        <v>Performance Verification/Testing</v>
      </c>
      <c r="H102" s="10">
        <f>Energy!G25</f>
        <v>0</v>
      </c>
      <c r="I102" s="10">
        <f>Energy!H25</f>
        <v>0</v>
      </c>
      <c r="J102" s="663">
        <f>Energy!I25</f>
        <v>0</v>
      </c>
    </row>
    <row r="103" spans="1:10" hidden="1">
      <c r="A103" s="660" t="str">
        <f>Energy!A26</f>
        <v>E 3.01</v>
      </c>
      <c r="B103" s="92"/>
      <c r="C103" s="92"/>
      <c r="D103" s="661">
        <f>Energy!C26</f>
        <v>0</v>
      </c>
      <c r="E103" s="661">
        <f>Energy!D26</f>
        <v>0</v>
      </c>
      <c r="F103" s="661">
        <f>Energy!E26</f>
        <v>0</v>
      </c>
      <c r="G103" s="679" t="str">
        <f>Energy!F26</f>
        <v>Commissioning</v>
      </c>
      <c r="H103" s="712">
        <f>Energy!G26</f>
        <v>0</v>
      </c>
      <c r="I103" s="712">
        <f>Energy!H26</f>
        <v>0</v>
      </c>
      <c r="J103" s="399"/>
    </row>
    <row r="104" spans="1:10" ht="409.5" hidden="1">
      <c r="A104" s="229" t="str">
        <f>Energy!A27</f>
        <v>E 3.01.01</v>
      </c>
      <c r="B104" s="45"/>
      <c r="D104" s="181">
        <f>Energy!C27</f>
        <v>0</v>
      </c>
      <c r="E104" s="181">
        <f>Energy!D27</f>
        <v>0</v>
      </c>
      <c r="F104" s="181">
        <f>Energy!E27</f>
        <v>0</v>
      </c>
      <c r="G104" s="678" t="str">
        <f>Energy!F27</f>
        <v>Basic Commissioning</v>
      </c>
      <c r="H104" s="10" t="str">
        <f>Energy!G27</f>
        <v>Fundamental Building Systems Commissioning:  Engage a Commissioning Agent prior to the Design Development Phase of the project.  Complete the following commissioning (Cx) process activities for mechanical, electrical, plumbing, and renewable energy systems and assemblies, in accordance with ASHRAE Guideline 0-2005 and ASHRAE Guideline 1.1–2007 for HVAC&amp;R Systems, as they relate to energy, water, indoor environmental quality, and durability. 
The commissioning authority (CxA) must do the following:
• Review the OPR, BOD, and project design.
• Develop and implement a Cx plan.
• Confirm incorporation of Cx requirements into the construction documents. • Develop construction checklists.
• Develop a system test procedure.
• Verify system test execution.
• Maintain an issues and benefits log throughout the Cx process.
• Prepare a final Cx process report.
• Document all findings and recommendations and report directly to the owner throughout the
process.
Implement or have a contract in place to implement all of the following fundamental best practice commissioning procedures Commissioning includes verifying installation, functional performance testing, training and documentation for EACH of the commissioned system or components as compared to the design intent, training of owner designated O&amp;M professional and completion of the operation and maintenance manuals.
 The minimum requirements for serving as the commissioning agent are:
1. Must have served as the commissioning agent of record on at least two (2) projects certified by a state or nationally recognized green certification program, OR   2. Participated in the commissioning of at least two (2) green certified projects and have a letter of recommendation from the project’s commissioning agent of record, OR    3. Possess one of the following designations:  a. CPMP - Commissioning Process Management Professional Certification (ASHRAE), b. CEM - Certified Energy Manager  (AEE - Association of Energy Engineers), c. PE - Professional Engineer, d. ACG Commissioning Agent  - (ACG  - AABC Commissioning Group)
The commissioning agent (CxA) be an independent party hired by the owner, reporting to the owner. If the CxA is contracted as part of the design or construction team, the CxA must have in their contract that they report directly to the owner with respect to performance verification and they must disclose any involvement with the design team to verify unbiased ability to verify OPR and BOD.</v>
      </c>
      <c r="I104" s="10" t="str">
        <f>Energy!H27</f>
        <v xml:space="preserve">Submit a copy of the CxA signed contract (black out fees), OPR, BOD, Commissioning Plan and Commissioning Report. The commissioning Plan should include an overview of the commissioning process, a list of systems and features, the commissioning participants and their roles, a communication and management plan, an outline of the scope of commissioning tasks, and a schedule.  Where possible, include copies of the completed start up checklists.  The commissioning report should contain the analysis of whether each commissioned system or component meets the design intent, specifications, was properly installed, passed the functional performance tests, was properly documented in the O&amp;M manuals, and was covered in the operator training.  </v>
      </c>
      <c r="J104" s="664"/>
    </row>
    <row r="105" spans="1:10" ht="409.05" hidden="1" customHeight="1">
      <c r="A105" s="229" t="str">
        <f>Energy!A28</f>
        <v>E 3.01.02</v>
      </c>
      <c r="B105" s="48">
        <v>4</v>
      </c>
      <c r="C105" s="48"/>
      <c r="D105" s="181">
        <f>Energy!C28</f>
        <v>0</v>
      </c>
      <c r="E105" s="181">
        <f>Energy!D28</f>
        <v>0</v>
      </c>
      <c r="F105" s="181">
        <f>Energy!E28</f>
        <v>0</v>
      </c>
      <c r="G105" s="678" t="str">
        <f>Energy!F28</f>
        <v>Advanced Commissioning</v>
      </c>
      <c r="H105" s="10" t="str">
        <f>Energy!G28</f>
        <v>Advanced Building Systems Commissioning:  Complete Fundamental Commissioning and  the following commissioning process (CxP) activities for mechanical, electrical, plumbing, and renewable energy systems and assemblies in accordance with ASHRAE Guideline 0–2005 and ASHRAE Guideline 1.1–2007 for HVAC&amp;R systems, as they relate to energy, water, indoor environmental quality, and durability.  In addition to fundamental commissioning the CxA:
• Review contractor submittals.
• Verify inclusion of systems manual requirements in construction documents.
• Verify inclusion of operator and occupant training requirements in construction documents. • Verify systems manual updates and delivery.
• Verify operator and occupant training delivery and effectiveness.
• Verify seasonal testing.
• Review building operations 10 months after substantial completion.
• Develop an on-going commissioning plan.
The minimum requirements for serving as the commissioning agent for advanced commissioning are serving as the commissioning agent of record on at least two (2) projects certified by a state or nationally recognized green certification program.</v>
      </c>
      <c r="I105" s="10" t="str">
        <f>Energy!H28</f>
        <v>Submit all documentation for Basic Commissioning and a copy of the list of recommendations provided to the owner and design team during the Design Document review.</v>
      </c>
      <c r="J105" s="663"/>
    </row>
    <row r="106" spans="1:10" hidden="1">
      <c r="A106" s="229" t="str">
        <f>Energy!A29</f>
        <v>E 3.02</v>
      </c>
      <c r="B106" s="74">
        <v>5</v>
      </c>
      <c r="C106" s="74"/>
      <c r="D106" s="181">
        <f>Energy!C29</f>
        <v>0</v>
      </c>
      <c r="E106" s="181">
        <f>Energy!D29</f>
        <v>0</v>
      </c>
      <c r="F106" s="181">
        <f>Energy!E29</f>
        <v>0</v>
      </c>
      <c r="G106" s="678" t="str">
        <f>Energy!F29</f>
        <v>Midpoint Inspections</v>
      </c>
      <c r="H106" s="10">
        <f>Energy!G29</f>
        <v>0</v>
      </c>
      <c r="I106" s="10">
        <f>Energy!H29</f>
        <v>0</v>
      </c>
      <c r="J106" s="663">
        <f>Energy!I29</f>
        <v>0</v>
      </c>
    </row>
    <row r="107" spans="1:10" ht="327.75" hidden="1">
      <c r="A107" s="229" t="str">
        <f>Energy!A30</f>
        <v>E 3.02.01</v>
      </c>
      <c r="B107" s="76"/>
      <c r="C107" s="76"/>
      <c r="D107" s="181">
        <f>Energy!C30</f>
        <v>0</v>
      </c>
      <c r="E107" s="181">
        <f>Energy!D30</f>
        <v>0</v>
      </c>
      <c r="F107" s="181">
        <f>Energy!E30</f>
        <v>0</v>
      </c>
      <c r="G107" s="678" t="str">
        <f>Energy!F30</f>
        <v xml:space="preserve">  Thermal Bypass Inspections</v>
      </c>
      <c r="H107" s="10" t="str">
        <f>Energy!G30</f>
        <v>Complete and submit the approved thermal enclosure checklist (thermal enclosure checklist may be found in the Application &amp; Checklist V3).  A thermal enclosure checklist must be completed for a minimum of two units on each residential floor (1 exterior and 1 interior) of the project.  The form must be signed, dated, and supported by representative photos for each unit inspected.  Where deficiencies are noted, follow up by the project DP is required either by an affidavit or further supporting photos showing corrections.</v>
      </c>
      <c r="I107" s="10" t="str">
        <f>Energy!H30</f>
        <v>A thermal enclosure checklist along with a summary of deficiencies, photos, corrective actions and corrected photos.</v>
      </c>
      <c r="J107" s="663">
        <f>Energy!I30</f>
        <v>0</v>
      </c>
    </row>
    <row r="108" spans="1:10" ht="199.5" hidden="1">
      <c r="A108" s="229" t="str">
        <f>Energy!A31</f>
        <v>E 3.02.02</v>
      </c>
      <c r="B108" s="77">
        <v>2</v>
      </c>
      <c r="C108" s="77"/>
      <c r="D108" s="181">
        <f>Energy!C31</f>
        <v>0</v>
      </c>
      <c r="E108" s="181">
        <f>Energy!D31</f>
        <v>0</v>
      </c>
      <c r="F108" s="181">
        <f>Energy!E31</f>
        <v>0</v>
      </c>
      <c r="G108" s="678" t="str">
        <f>Energy!F31</f>
        <v xml:space="preserve"> Ductwork Smoke Testing for leakage</v>
      </c>
      <c r="H108" s="10" t="str">
        <f>Energy!G31</f>
        <v>Perform smoke testing of HVAC ductwork at rough for two units per floor (1 exterior and 1 interior unit) and submit ductwork smoke leakage test form (see RHC smoke testing template for a sample of the required form) showing areas of leakage and corrections made. Submit sample photos of before and after repairs.</v>
      </c>
      <c r="I108" s="10" t="str">
        <f>Energy!H31</f>
        <v>Photos of duct testing in progress and a summary report of findings and corrections.</v>
      </c>
      <c r="J108" s="663">
        <f>Energy!I31</f>
        <v>0</v>
      </c>
    </row>
    <row r="109" spans="1:10" ht="327.75" hidden="1">
      <c r="A109" s="229" t="str">
        <f>Energy!A32</f>
        <v>E 3.02.03</v>
      </c>
      <c r="B109" s="48">
        <v>2</v>
      </c>
      <c r="C109" s="48"/>
      <c r="D109" s="181">
        <f>Energy!C32</f>
        <v>0</v>
      </c>
      <c r="E109" s="181">
        <f>Energy!D32</f>
        <v>0</v>
      </c>
      <c r="F109" s="181">
        <f>Energy!E32</f>
        <v>0</v>
      </c>
      <c r="G109" s="678" t="str">
        <f>Energy!F32</f>
        <v xml:space="preserve"> Duct testing/leakage</v>
      </c>
      <c r="H109" s="10" t="str">
        <f>Energy!G32</f>
        <v>Test the duct leakage using the RESNET approved sampling protocol: test 1st 7 units, if all 7 units achieve Qn total of .08 or less go on to the next seven units. If any further sampling of 1 out 7 does not achieve the above Qn then every unit in that batch of seven must be tested.  (For example, : 100 unit project would require a minimum of 20 successful Duct Blaster tests to capture these 4 points.)  Alternately Perform Duct Blaster test for one complete floor and upon achieving the above noted Qn, 2 points may be awarded.</v>
      </c>
      <c r="I109" s="10" t="str">
        <f>Energy!H32</f>
        <v>Duct blaster testing form as referenced in Fl. Code R402.4.1.2</v>
      </c>
      <c r="J109" s="663">
        <f>Energy!I32</f>
        <v>0</v>
      </c>
    </row>
    <row r="110" spans="1:10" ht="171" hidden="1">
      <c r="A110" s="685" t="str">
        <f>Energy!A33</f>
        <v>E 3.03</v>
      </c>
      <c r="B110" s="47" t="str">
        <f>Energy!B33</f>
        <v xml:space="preserve"> 2-5</v>
      </c>
      <c r="C110" s="48"/>
      <c r="D110" s="181">
        <f>Energy!C33</f>
        <v>0</v>
      </c>
      <c r="E110" s="181">
        <f>Energy!D33</f>
        <v>0</v>
      </c>
      <c r="F110" s="181">
        <f>Energy!E33</f>
        <v>0</v>
      </c>
      <c r="G110" s="678" t="str">
        <f>Energy!F33</f>
        <v xml:space="preserve">  Blower Door Test Units  
5 points for ACH50 &lt; 5 
4 points for ACH50 &lt; 6 
3 points for ACH50 &lt; 7 
2 points for testing 2 floors</v>
      </c>
      <c r="H110" s="10" t="str">
        <f>Energy!G33</f>
        <v>Post-construction, multi-point blower door testing of units must be tested by a RESNET or BPI energy rater following the RESNET sampling protocol for the entire project.  Alternatively perform blower door testing on two complete floors to establish the worst ACH50.</v>
      </c>
      <c r="I110" s="10" t="str">
        <f>Energy!H33</f>
        <v>Approved blower door testing form as referenced in Fl. Code R402.4.1.2</v>
      </c>
      <c r="J110" s="688">
        <f>Energy!I33</f>
        <v>0</v>
      </c>
    </row>
    <row r="111" spans="1:10" ht="384.75" hidden="1">
      <c r="A111" s="685" t="str">
        <f>Energy!A34</f>
        <v>E 3.04</v>
      </c>
      <c r="B111" s="47">
        <f>Energy!B34</f>
        <v>5</v>
      </c>
      <c r="C111" s="48"/>
      <c r="D111" s="181">
        <f>Energy!C34</f>
        <v>0</v>
      </c>
      <c r="E111" s="181">
        <f>Energy!D34</f>
        <v>0</v>
      </c>
      <c r="F111" s="181">
        <f>Energy!E34</f>
        <v>0</v>
      </c>
      <c r="G111" s="678" t="str">
        <f>Energy!F34</f>
        <v>Complete Testing and Balancing in All Residential Units</v>
      </c>
      <c r="H111" s="10" t="str">
        <f>Energy!G34</f>
        <v>Mechanical Electrical Plumbing (MEP) Engineering Firm works with the Architect or design team leader to verify field installed equipment meet OPR, BOD and is installed and operating correctly. In addition to the required prerequisite earn 2 points if Energy Star testing protocol (1 in 7) residential units are tested, verified and appropriately adjusted.  Earn 5 points if ALL of the residential units shall be performed by a licensed engineer or a professional certified by the National Environmental Balancing Bureau (NEBB), the Associated Air Balance Council (AABC), or other nationally accredited organization.</v>
      </c>
      <c r="I111" s="10" t="str">
        <f>Energy!H34</f>
        <v>Copy of the testing and balancing report</v>
      </c>
      <c r="J111" s="688"/>
    </row>
    <row r="112" spans="1:10" hidden="1">
      <c r="A112" s="685" t="str">
        <f>Energy!A35</f>
        <v>E 4</v>
      </c>
      <c r="B112" s="47">
        <f>Energy!B35</f>
        <v>0</v>
      </c>
      <c r="C112" s="48"/>
      <c r="D112" s="181">
        <f>Energy!C35</f>
        <v>0</v>
      </c>
      <c r="E112" s="181">
        <f>Energy!D35</f>
        <v>0</v>
      </c>
      <c r="F112" s="181">
        <f>Energy!E35</f>
        <v>0</v>
      </c>
      <c r="G112" s="678" t="str">
        <f>Energy!F35</f>
        <v>Design</v>
      </c>
      <c r="H112" s="10">
        <f>Energy!G35</f>
        <v>0</v>
      </c>
      <c r="I112" s="10">
        <f>Energy!H35</f>
        <v>0</v>
      </c>
      <c r="J112" s="688"/>
    </row>
    <row r="113" spans="1:10" ht="28.5" hidden="1">
      <c r="A113" s="689" t="str">
        <f>Energy!A36</f>
        <v>E 4.01</v>
      </c>
      <c r="B113" s="689">
        <f>Energy!B36</f>
        <v>0</v>
      </c>
      <c r="C113" s="690"/>
      <c r="D113" s="661">
        <f>Energy!C36</f>
        <v>0</v>
      </c>
      <c r="E113" s="661">
        <f>Energy!D36</f>
        <v>0</v>
      </c>
      <c r="F113" s="661">
        <f>Energy!E36</f>
        <v>0</v>
      </c>
      <c r="G113" s="679" t="str">
        <f>Energy!F36</f>
        <v>This credit has been removed/modified and is now included in E2.03</v>
      </c>
      <c r="H113" s="712">
        <f>Energy!G36</f>
        <v>0</v>
      </c>
      <c r="I113" s="712">
        <f>Energy!H36</f>
        <v>0</v>
      </c>
      <c r="J113" s="378">
        <f>Energy!I36</f>
        <v>0</v>
      </c>
    </row>
    <row r="114" spans="1:10" ht="228" hidden="1">
      <c r="A114" s="685" t="str">
        <f>Energy!A37</f>
        <v>E 4.02</v>
      </c>
      <c r="B114" s="47">
        <f>Energy!B37</f>
        <v>2</v>
      </c>
      <c r="C114" s="47"/>
      <c r="D114" s="181">
        <f>Energy!C37</f>
        <v>0</v>
      </c>
      <c r="E114" s="181">
        <f>Energy!D37</f>
        <v>0</v>
      </c>
      <c r="F114" s="181">
        <f>Energy!E37</f>
        <v>0</v>
      </c>
      <c r="G114" s="678" t="str">
        <f>Energy!F37</f>
        <v>Light colored interior finishes
1 point:  light colored walls/ceiling in main living
2 point:  light colored walls in bedrooms</v>
      </c>
      <c r="H114" s="10" t="str">
        <f>Energy!G37</f>
        <v xml:space="preserve">All bedrooms and all major living spaces in the home have light-colored wall and ceiling surfaces with a reflectance of at least 50% (or Light Reflectance Value (LRV) &gt; 50).  Bonus point awarded if all major living spaces and bedrooms have light colored flooring.  If a documented reflectivity is not available, this credit can only be given to “white” or “off white.” </v>
      </c>
      <c r="I114" s="10" t="str">
        <f>Energy!H37</f>
        <v>Photo of completed project interior, paint selection and LRV</v>
      </c>
      <c r="J114" s="688"/>
    </row>
    <row r="115" spans="1:10" hidden="1">
      <c r="A115" s="685" t="str">
        <f>Energy!A38</f>
        <v>E 5</v>
      </c>
      <c r="B115" s="47">
        <f>Energy!B38</f>
        <v>0</v>
      </c>
      <c r="C115" s="47"/>
      <c r="D115" s="181">
        <f>Energy!C38</f>
        <v>0</v>
      </c>
      <c r="E115" s="181">
        <f>Energy!D38</f>
        <v>0</v>
      </c>
      <c r="F115" s="181">
        <f>Energy!E38</f>
        <v>0</v>
      </c>
      <c r="G115" s="678" t="str">
        <f>Energy!F38</f>
        <v>Renewable Energy</v>
      </c>
      <c r="H115" s="10">
        <f>Energy!G38</f>
        <v>0</v>
      </c>
      <c r="I115" s="10">
        <f>Energy!H38</f>
        <v>0</v>
      </c>
      <c r="J115" s="688"/>
    </row>
    <row r="116" spans="1:10" ht="99.75" hidden="1">
      <c r="A116" s="689" t="str">
        <f>Energy!A39</f>
        <v>E 5.01</v>
      </c>
      <c r="B116" s="689">
        <f>Energy!B39</f>
        <v>20</v>
      </c>
      <c r="C116" s="690"/>
      <c r="D116" s="661">
        <f>Energy!C39</f>
        <v>0</v>
      </c>
      <c r="E116" s="661">
        <f>Energy!D39</f>
        <v>0</v>
      </c>
      <c r="F116" s="661">
        <f>Energy!E39</f>
        <v>0</v>
      </c>
      <c r="G116" s="679" t="str">
        <f>Energy!F39</f>
        <v>Renewable Energy Production
1 point per 1% of building power provided</v>
      </c>
      <c r="H116" s="712" t="str">
        <f>Energy!G39</f>
        <v xml:space="preserve">Supply a fraction of the building’s total energy use (as expressed as a fraction of annual energy cost) through the use of on-site renewable energy systems. </v>
      </c>
      <c r="I116" s="712" t="str">
        <f>Energy!H39</f>
        <v>Plan detail highlighting installed renewable energy system and photos</v>
      </c>
      <c r="J116" s="378">
        <f>Energy!I39</f>
        <v>0</v>
      </c>
    </row>
    <row r="117" spans="1:10" ht="270.75" hidden="1">
      <c r="A117" s="685" t="str">
        <f>Energy!A40</f>
        <v>E 5.02</v>
      </c>
      <c r="B117" s="47">
        <f>Energy!B40</f>
        <v>4</v>
      </c>
      <c r="C117" s="48"/>
      <c r="D117" s="181">
        <f>Energy!C40</f>
        <v>0</v>
      </c>
      <c r="E117" s="181">
        <f>Energy!D40</f>
        <v>0</v>
      </c>
      <c r="F117" s="181">
        <f>Energy!E40</f>
        <v>0</v>
      </c>
      <c r="G117" s="678" t="str">
        <f>Energy!F40</f>
        <v>Green Power
   1 point:   50% for 1 year
   2 points: 100% for 1 year
   3 points: 100% for 2 years
Earn 1 bonus point for Certified Green Power which is provided by renewable generation in Florida.</v>
      </c>
      <c r="H117" s="10" t="str">
        <f>Energy!G40</f>
        <v xml:space="preserve">Provide a percentage of the building’s electricity from renewable sources by engaging in at least a one-year renewable energy contract to purchase green power.  Earn one point by purchasing green power for 50% of the building total annual energy demand from certified green power generator for one year, 2 points are available for purchasing 100% for 1 year and 3 points available for purchasing 100% for 3 years.  </v>
      </c>
      <c r="I117" s="10" t="str">
        <f>Energy!H40</f>
        <v xml:space="preserve">Provide an executed copy of the contract for the purchase of renewable energy indicating the types of renewable purchased and the total kWh of energy production capacity. </v>
      </c>
      <c r="J117" s="4">
        <f>Energy!I40</f>
        <v>0</v>
      </c>
    </row>
    <row r="118" spans="1:10" ht="114" hidden="1">
      <c r="A118" s="685" t="str">
        <f>Energy!A41</f>
        <v>E 5.03</v>
      </c>
      <c r="B118" s="47">
        <f>Energy!B41</f>
        <v>1</v>
      </c>
      <c r="C118" s="47"/>
      <c r="D118" s="181">
        <f>Energy!C41</f>
        <v>0</v>
      </c>
      <c r="E118" s="181">
        <f>Energy!D41</f>
        <v>0</v>
      </c>
      <c r="F118" s="181">
        <f>Energy!E41</f>
        <v>0</v>
      </c>
      <c r="G118" s="678" t="str">
        <f>Energy!F41</f>
        <v>Solar Hot Water</v>
      </c>
      <c r="H118" s="10" t="str">
        <f>Energy!G41</f>
        <v>Each unit is serviced by a solar hot water system</v>
      </c>
      <c r="I118" s="10" t="str">
        <f>Energy!H41</f>
        <v>Plan detail highlighting design, equipment cut sheet and photos of installed equipment.</v>
      </c>
      <c r="J118" s="4">
        <f>Energy!I41</f>
        <v>0</v>
      </c>
    </row>
    <row r="119" spans="1:10" ht="114" hidden="1">
      <c r="A119" s="685" t="str">
        <f>Energy!A42</f>
        <v>E 5.04</v>
      </c>
      <c r="B119" s="47">
        <f>Energy!B42</f>
        <v>1</v>
      </c>
      <c r="C119" s="47"/>
      <c r="D119" s="181">
        <f>Energy!C42</f>
        <v>0</v>
      </c>
      <c r="E119" s="181">
        <f>Energy!D42</f>
        <v>0</v>
      </c>
      <c r="F119" s="181">
        <f>Energy!E42</f>
        <v>0</v>
      </c>
      <c r="G119" s="678" t="str">
        <f>Energy!F42</f>
        <v>Solar Pool Heat</v>
      </c>
      <c r="H119" s="10" t="str">
        <f>Energy!G42</f>
        <v>Install solar pool heater</v>
      </c>
      <c r="I119" s="10" t="str">
        <f>Energy!H42</f>
        <v>Plan detail highlighting design, equipment cut sheet and photos of installed equipment.</v>
      </c>
      <c r="J119" s="4"/>
    </row>
    <row r="120" spans="1:10" ht="14.65" hidden="1" thickBot="1">
      <c r="A120" s="696">
        <f>Energy!A43</f>
        <v>0</v>
      </c>
      <c r="B120" s="214">
        <f>Energy!B43</f>
        <v>0</v>
      </c>
      <c r="C120" s="74"/>
      <c r="D120" s="697">
        <f>Energy!C43</f>
        <v>0</v>
      </c>
      <c r="E120" s="697">
        <f>Energy!D43</f>
        <v>0</v>
      </c>
      <c r="F120" s="697">
        <f>Energy!E43</f>
        <v>0</v>
      </c>
      <c r="G120" s="698">
        <f>Energy!F43</f>
        <v>0</v>
      </c>
      <c r="H120" s="713">
        <f>Energy!G43</f>
        <v>0</v>
      </c>
      <c r="I120" s="713">
        <f>Energy!H43</f>
        <v>0</v>
      </c>
      <c r="J120" s="56"/>
    </row>
    <row r="121" spans="1:10" customFormat="1" ht="21.4" hidden="1" thickBot="1">
      <c r="A121" s="118" t="s">
        <v>343</v>
      </c>
      <c r="B121" s="64"/>
      <c r="C121" s="64"/>
      <c r="D121" s="64"/>
      <c r="E121" s="64"/>
      <c r="F121" s="64"/>
      <c r="G121" s="301"/>
      <c r="H121" s="301"/>
      <c r="I121" s="301"/>
      <c r="J121" s="419"/>
    </row>
    <row r="122" spans="1:10" ht="26.25" hidden="1">
      <c r="A122" s="226" t="s">
        <v>67</v>
      </c>
      <c r="B122" s="80" t="s">
        <v>221</v>
      </c>
      <c r="C122" s="217" t="s">
        <v>335</v>
      </c>
      <c r="D122" s="80" t="s">
        <v>711</v>
      </c>
      <c r="E122" s="80" t="s">
        <v>219</v>
      </c>
      <c r="F122" s="80" t="s">
        <v>220</v>
      </c>
      <c r="G122" s="302"/>
      <c r="H122" s="302"/>
      <c r="I122" s="302"/>
      <c r="J122" s="420"/>
    </row>
    <row r="123" spans="1:10" ht="21" hidden="1">
      <c r="A123" s="227"/>
      <c r="B123" s="53">
        <f>SUM(B127:B151)</f>
        <v>69</v>
      </c>
      <c r="C123" s="215">
        <f>SUM(C127:C151)</f>
        <v>0</v>
      </c>
      <c r="D123" s="216">
        <f>SUM(D127:D151)</f>
        <v>0</v>
      </c>
      <c r="E123" s="53">
        <f>SUM(E127:E151)</f>
        <v>0</v>
      </c>
      <c r="F123" s="53">
        <f>SUM(F127:F151)</f>
        <v>0</v>
      </c>
      <c r="G123" s="303" t="s">
        <v>320</v>
      </c>
      <c r="H123" s="306">
        <f>IF(D123&lt;10,10-D123,0)</f>
        <v>10</v>
      </c>
      <c r="I123" s="305"/>
      <c r="J123" s="421"/>
    </row>
    <row r="124" spans="1:10" customFormat="1" ht="78.75" hidden="1">
      <c r="A124" s="115" t="s">
        <v>22</v>
      </c>
      <c r="B124" s="116"/>
      <c r="C124" s="116"/>
      <c r="D124" s="116"/>
      <c r="E124" s="116"/>
      <c r="F124" s="116"/>
      <c r="G124" s="109" t="s">
        <v>216</v>
      </c>
      <c r="H124" s="109" t="s">
        <v>217</v>
      </c>
      <c r="I124" s="110" t="s">
        <v>218</v>
      </c>
      <c r="J124" s="415" t="s">
        <v>228</v>
      </c>
    </row>
    <row r="125" spans="1:10" ht="18" hidden="1">
      <c r="A125" s="322" t="s">
        <v>52</v>
      </c>
      <c r="B125" s="45"/>
      <c r="D125" s="45"/>
      <c r="E125" s="45"/>
      <c r="F125" s="45"/>
      <c r="H125" s="1"/>
      <c r="I125" s="2"/>
      <c r="J125" s="421"/>
    </row>
    <row r="126" spans="1:10" hidden="1">
      <c r="A126" s="230" t="s">
        <v>93</v>
      </c>
      <c r="B126" s="88"/>
      <c r="C126" s="88"/>
      <c r="D126" s="88"/>
      <c r="E126" s="88"/>
      <c r="F126" s="88"/>
      <c r="G126" s="89" t="s">
        <v>90</v>
      </c>
      <c r="H126" s="90"/>
      <c r="I126" s="91"/>
      <c r="J126" s="398"/>
    </row>
    <row r="127" spans="1:10" ht="85.5" hidden="1">
      <c r="A127" s="225" t="str">
        <f>Water!A8</f>
        <v>W 1.02</v>
      </c>
      <c r="B127" s="47">
        <f>Water!B8</f>
        <v>5</v>
      </c>
      <c r="C127" s="47"/>
      <c r="D127" s="178">
        <f>Water!C8</f>
        <v>0</v>
      </c>
      <c r="E127" s="178">
        <f>Water!D8</f>
        <v>0</v>
      </c>
      <c r="F127" s="178">
        <f>Water!E8</f>
        <v>0</v>
      </c>
      <c r="G127" s="4" t="str">
        <f>Water!F8</f>
        <v>Turf
1 point:  Install only drought tolerant turf &lt; 50%
2 points: Install only drought tolerant turf &lt; 40%
3 points:  Install only drought tolerant turf &lt; 30%
4 points:  Install only drought tolerant turf &lt; 20%
5 points:  Install only drought tolerant turf &lt; 10%</v>
      </c>
      <c r="H127" s="4" t="str">
        <f>Water!G8</f>
        <v>If sod is installed, do not install turf in densely shaded areas (&lt;60% shade on June 21) and only use Bahia or Zoysia.</v>
      </c>
      <c r="I127" s="4" t="str">
        <f>Water!H8</f>
        <v xml:space="preserve">Landscape plan, and photos of the completed project.  </v>
      </c>
      <c r="J127" s="188"/>
    </row>
    <row r="128" spans="1:10" ht="85.5" hidden="1">
      <c r="A128" s="225" t="str">
        <f>Water!A9</f>
        <v>W 1.03</v>
      </c>
      <c r="B128" s="47">
        <f>Water!B9</f>
        <v>2</v>
      </c>
      <c r="C128" s="47"/>
      <c r="D128" s="178">
        <f>Water!C9</f>
        <v>0</v>
      </c>
      <c r="E128" s="178">
        <f>Water!D9</f>
        <v>0</v>
      </c>
      <c r="F128" s="178">
        <f>Water!E9</f>
        <v>0</v>
      </c>
      <c r="G128" s="4" t="str">
        <f>Water!F9</f>
        <v>Non-Cypress mulch</v>
      </c>
      <c r="H128" s="4" t="str">
        <f>Water!G9</f>
        <v>Apply 3-4” of mulch around plants and trees (extending out to drip line) and in landscaped beds avoiding volcano mulching</v>
      </c>
      <c r="I128" s="4" t="str">
        <f>Water!H9</f>
        <v>Landscape plans and photos of installed vegetation</v>
      </c>
      <c r="J128" s="188"/>
    </row>
    <row r="129" spans="1:10" hidden="1">
      <c r="A129" s="225" t="str">
        <f>Water!A10</f>
        <v>W 2</v>
      </c>
      <c r="B129" s="47">
        <f>Water!B10</f>
        <v>0</v>
      </c>
      <c r="C129" s="47"/>
      <c r="D129" s="178">
        <f>Water!C10</f>
        <v>0</v>
      </c>
      <c r="E129" s="178">
        <f>Water!D10</f>
        <v>0</v>
      </c>
      <c r="F129" s="178">
        <f>Water!E10</f>
        <v>0</v>
      </c>
      <c r="G129" s="4" t="str">
        <f>Water!F10</f>
        <v>Installed Irrigation</v>
      </c>
      <c r="H129" s="4">
        <f>Water!G10</f>
        <v>0</v>
      </c>
      <c r="I129" s="4">
        <f>Water!H10</f>
        <v>0</v>
      </c>
      <c r="J129" s="188"/>
    </row>
    <row r="130" spans="1:10" ht="313.5" hidden="1">
      <c r="A130" s="230" t="s">
        <v>94</v>
      </c>
      <c r="B130" s="88"/>
      <c r="C130" s="88"/>
      <c r="D130" s="88"/>
      <c r="E130" s="88"/>
      <c r="F130" s="88"/>
      <c r="G130" s="378" t="str">
        <f>Water!F11</f>
        <v xml:space="preserve">Properly Installed Irrigation 
 </v>
      </c>
      <c r="H130" s="378" t="str">
        <f>Water!G11</f>
        <v xml:space="preserve"> 1.  Separate zones for turf and landscape beds - multi-program controller
  2.  High-Volume irrigation does not exceed 60% of the landscaped area
  3.  Head to head coverage for rotor/spray heads
  4.  Correctly install micro-irrigation in landscape beds and narrow areas
  5.  Provide facility manager installed irrigation plan, on site training and written instructions
See FGBC guidelines for irrigation as stated in the Reference Guide. </v>
      </c>
      <c r="I130" s="378" t="str">
        <f>Water!H11</f>
        <v xml:space="preserve">Copy of the irrigation design, photos of installed irrigation, and a copy of the instructions.  </v>
      </c>
      <c r="J130" s="424"/>
    </row>
    <row r="131" spans="1:10" ht="142.5" hidden="1">
      <c r="A131" s="225" t="str">
        <f>Water!A12</f>
        <v>W 2.02</v>
      </c>
      <c r="B131" s="47">
        <f>Water!B12</f>
        <v>3</v>
      </c>
      <c r="C131" s="48"/>
      <c r="D131" s="178">
        <f>Water!C12</f>
        <v>0</v>
      </c>
      <c r="E131" s="178">
        <f>Water!D12</f>
        <v>0</v>
      </c>
      <c r="F131" s="178">
        <f>Water!E12</f>
        <v>0</v>
      </c>
      <c r="G131" s="4" t="str">
        <f>Water!F12</f>
        <v>Micro-irrigation (irrigation with a maximum application rate of 0.5 gallons per minute) used and irrigated to FGBC Standard</v>
      </c>
      <c r="H131" s="4" t="str">
        <f>Water!G12</f>
        <v>All irrigation must be micro irrigation, system must include a rain sensor and controller, and the owner must be provided with the irrigation plan, management plan and instructions.</v>
      </c>
      <c r="I131" s="4" t="str">
        <f>Water!H12</f>
        <v>Copy of the irrigation design, and photos of installed irrigation, irrigation plan and management plan.</v>
      </c>
      <c r="J131" s="188"/>
    </row>
    <row r="132" spans="1:10" ht="71.25" hidden="1">
      <c r="A132" s="225" t="str">
        <f>Water!A13</f>
        <v>W 2.03</v>
      </c>
      <c r="B132" s="47">
        <f>Water!B13</f>
        <v>10</v>
      </c>
      <c r="C132" s="48"/>
      <c r="D132" s="178">
        <f>Water!C13</f>
        <v>0</v>
      </c>
      <c r="E132" s="178">
        <f>Water!D13</f>
        <v>0</v>
      </c>
      <c r="F132" s="178">
        <f>Water!E13</f>
        <v>0</v>
      </c>
      <c r="G132" s="4" t="str">
        <f>Water!F13</f>
        <v>No Permanent in-Ground Irrigation System</v>
      </c>
      <c r="H132" s="4" t="str">
        <f>Water!G13</f>
        <v xml:space="preserve">Landscape contains no permanently installed irrigation system.  </v>
      </c>
      <c r="I132" s="4" t="str">
        <f>Water!H13</f>
        <v xml:space="preserve">Provide a signed letter from the project owner.  </v>
      </c>
      <c r="J132" s="188"/>
    </row>
    <row r="133" spans="1:10" ht="142.5" hidden="1">
      <c r="A133" s="225" t="str">
        <f>Water!A14</f>
        <v>W 2.04</v>
      </c>
      <c r="B133" s="47">
        <f>Water!B14</f>
        <v>5</v>
      </c>
      <c r="C133" s="48"/>
      <c r="D133" s="178">
        <f>Water!C14</f>
        <v>0</v>
      </c>
      <c r="E133" s="178">
        <f>Water!D14</f>
        <v>0</v>
      </c>
      <c r="F133" s="178">
        <f>Water!E14</f>
        <v>0</v>
      </c>
      <c r="G133" s="4" t="str">
        <f>Water!F14</f>
        <v>Advanced Irrigation Control Systems</v>
      </c>
      <c r="H133" s="4" t="str">
        <f>Water!G14</f>
        <v>Install irrigation control systems that are controlled by Soil Moisture Sensors or other WaterSense Weather-Based Wi-Fi enabled Irrigation controllers at both the ground level and amenity decks with irrigation.</v>
      </c>
      <c r="I133" s="4" t="str">
        <f>Water!H14</f>
        <v>Cut sheet of innovative equipment</v>
      </c>
      <c r="J133" s="188"/>
    </row>
    <row r="134" spans="1:10" hidden="1">
      <c r="A134" s="225" t="str">
        <f>Water!A15</f>
        <v>W 3</v>
      </c>
      <c r="B134" s="47">
        <f>Water!B15</f>
        <v>0</v>
      </c>
      <c r="C134" s="48"/>
      <c r="D134" s="178">
        <f>Water!C15</f>
        <v>0</v>
      </c>
      <c r="E134" s="178">
        <f>Water!D15</f>
        <v>0</v>
      </c>
      <c r="F134" s="178">
        <f>Water!E15</f>
        <v>0</v>
      </c>
      <c r="G134" s="4" t="str">
        <f>Water!F15</f>
        <v>Water Source Conservation</v>
      </c>
      <c r="H134" s="4">
        <f>Water!G15</f>
        <v>0</v>
      </c>
      <c r="I134" s="4">
        <f>Water!H15</f>
        <v>0</v>
      </c>
      <c r="J134" s="188"/>
    </row>
    <row r="135" spans="1:10" ht="171" hidden="1">
      <c r="A135" s="230" t="s">
        <v>96</v>
      </c>
      <c r="B135" s="88"/>
      <c r="C135" s="88"/>
      <c r="D135" s="88"/>
      <c r="E135" s="88"/>
      <c r="F135" s="88"/>
      <c r="G135" s="378" t="str">
        <f>Water!F16</f>
        <v>Reclaimed Water for Irrigation
2 points: All irrigation using non potable water
1 point:  Meter on reclaimed irrigation system
1 point:  Volume-based pricing arrangement</v>
      </c>
      <c r="H135" s="378" t="str">
        <f>Water!G16</f>
        <v xml:space="preserve">Irrigation uses non potable water, is metered and fee structure is based on volume used.  </v>
      </c>
      <c r="I135" s="378" t="str">
        <f>Water!H16</f>
        <v>Construction drawings details showing reuse water supply and meter(s).  Provide fee structure from entity supplying reuse water.</v>
      </c>
      <c r="J135" s="424"/>
    </row>
    <row r="136" spans="1:10" ht="228" hidden="1">
      <c r="A136" s="225" t="str">
        <f>Water!A17</f>
        <v>W 3.02</v>
      </c>
      <c r="B136" s="47">
        <f>Water!B17</f>
        <v>10</v>
      </c>
      <c r="C136" s="47"/>
      <c r="D136" s="178">
        <f>Water!C17</f>
        <v>0</v>
      </c>
      <c r="E136" s="178">
        <f>Water!D17</f>
        <v>0</v>
      </c>
      <c r="F136" s="178">
        <f>Water!E17</f>
        <v>0</v>
      </c>
      <c r="G136" s="4" t="str">
        <f>Water!F17</f>
        <v xml:space="preserve">Rainwater (10 points max)
  5 points:   Collect, treat and use rainwater to supply 50.0% of the water used for irrigation
  10 points:   Collect, treat and use rainwater to supply 100.0% of the water used for irrigation.   
  5 points:   Collect, treat and use rainwater to supply 1.0% of the annual cooling tower make up water.   
  5 points:   Collect, treat and use rainwater to supply 2.0% of the annual cooling tower make up water.  
  7 points:   Collection for toilet/urinal flushing.  Collected rainwater must supply a minimum of 25% of the water required for toilet/urinal flushing. 
  10 points: Rainwater is collected and treated to potable standards for use throughout the building.  Rainwater collected must provide a minimum of 25% of the building's annual water use. </v>
      </c>
      <c r="H136" s="4" t="str">
        <f>Water!G17</f>
        <v xml:space="preserve">Install rainwater harvesting collection, storage, and treatment system to reduce demand on potable water.  </v>
      </c>
      <c r="I136" s="4" t="str">
        <f>Water!H17</f>
        <v>Construction drawings indicating design and location of system.</v>
      </c>
      <c r="J136" s="188"/>
    </row>
    <row r="137" spans="1:10" ht="370.5" hidden="1">
      <c r="A137" s="225" t="str">
        <f>Water!A18</f>
        <v>W 3.03</v>
      </c>
      <c r="B137" s="47">
        <f>Water!B18</f>
        <v>15</v>
      </c>
      <c r="C137" s="47"/>
      <c r="D137" s="178">
        <f>Water!C18</f>
        <v>0</v>
      </c>
      <c r="E137" s="178">
        <f>Water!D18</f>
        <v>0</v>
      </c>
      <c r="F137" s="178">
        <f>Water!E18</f>
        <v>0</v>
      </c>
      <c r="G137" s="4" t="str">
        <f>Water!F18</f>
        <v xml:space="preserve">Greywater (15 point max)
    3 points:  Collect, treat, and use AC condensate as a supplement for potable water.  
   5 points:   Collect, treat, and use greywater from all Back of House and amenity/common area spaces to supply the water used for irrigation
  10 points:   Collect, treat, and use greywater from all residential units to supply the water used for irrigation.   
  5 points:   Collect, treat, and use greywater from all Back of House and amenity/common area spaces to supply the water used for cooling tower make up water.
  10 points:   Collect, treat, and use greywater from all residential units to supply the water used for cooling tower make up water. 
  5 points:   Collect, treat, and use greywater from all residential units to supply the water used for toilet/urinal flushing.  Collected water must supply a minimum of 25% of the water required for toilet/urinal flushing. 
  10 points: Collect, treat, and use greywater from all residential units and treated to potable standards for use throughout the building.  Collected water must provide a minimum of 25% of the building's annual water use. </v>
      </c>
      <c r="H137" s="4" t="str">
        <f>Water!G18</f>
        <v xml:space="preserve">Greywater system is installed to reduce demand on potable water.  System must have a specific collection source and a dedicated use.  </v>
      </c>
      <c r="I137" s="4" t="str">
        <f>Water!H18</f>
        <v>Construction drawings indicating design and location of system and calculations of quantities as needed.</v>
      </c>
      <c r="J137" s="188"/>
    </row>
    <row r="138" spans="1:10" ht="207" hidden="1" customHeight="1">
      <c r="A138" s="225" t="str">
        <f>Water!A19</f>
        <v>W 3.04</v>
      </c>
      <c r="B138" s="47">
        <f>Water!B19</f>
        <v>3</v>
      </c>
      <c r="C138" s="48"/>
      <c r="D138" s="178">
        <f>Water!C19</f>
        <v>0</v>
      </c>
      <c r="E138" s="178">
        <f>Water!D19</f>
        <v>0</v>
      </c>
      <c r="F138" s="178">
        <f>Water!E19</f>
        <v>0</v>
      </c>
      <c r="G138" s="4" t="str">
        <f>Water!F19</f>
        <v xml:space="preserve">Cooling Tower Water Conservation (also see W3.02 and 3.03)
    3 points:  Install conductivity meter to monitor cooling tower water chemistry to minimize  make up water needs.   </v>
      </c>
      <c r="H138" s="4" t="str">
        <f>Water!G19</f>
        <v xml:space="preserve">Maximize the number of cycles of concentration by using a conductivity meter to determine water replacement and blow downs.  </v>
      </c>
      <c r="I138" s="4" t="str">
        <f>Water!H19</f>
        <v>Provide construction detail and signed approved submittal</v>
      </c>
      <c r="J138" s="188"/>
    </row>
    <row r="139" spans="1:10" ht="18" hidden="1">
      <c r="A139" s="322" t="str">
        <f>Water!A21</f>
        <v>W 4</v>
      </c>
      <c r="B139" s="45"/>
      <c r="D139" s="45"/>
      <c r="E139" s="45"/>
      <c r="F139" s="45"/>
      <c r="G139" s="4" t="str">
        <f>Water!F21</f>
        <v>Fixtures</v>
      </c>
      <c r="H139" s="4">
        <f>Water!G21</f>
        <v>0</v>
      </c>
      <c r="I139" s="4">
        <f>Water!H21</f>
        <v>0</v>
      </c>
      <c r="J139" s="188"/>
    </row>
    <row r="140" spans="1:10" ht="171" hidden="1">
      <c r="A140" s="230" t="s">
        <v>95</v>
      </c>
      <c r="B140" s="88"/>
      <c r="C140" s="88"/>
      <c r="D140" s="88"/>
      <c r="E140" s="88"/>
      <c r="F140" s="88"/>
      <c r="G140" s="378" t="str">
        <f>Water!F22</f>
        <v>Low Flow Toilets 
  Water closets in the individual units 
1 point:  All toilets ≤ 1.28 gallons per flush (gpf)
1 point:  All dual flush with one flush option ≤ 1.6gpf and one ≤ 1.1 gpf
2 points:  All dual flush (one flush option must be &lt; 1.1gpf) or single-flush toilets with ≤ 1.1 gpf
3 points:  All toilets are single flush &lt; 1.1 gpf
1 Bonus point:  All water closets in the common areas, amenity areas and back of house areas are ≤ 1.28gpf</v>
      </c>
      <c r="H140" s="378" t="str">
        <f>Water!G22</f>
        <v xml:space="preserve">All installed toilets must comply with the low-flow criteria AND have a minimum MaP (Maximum Performance) rating of 600 OR are WaterSense Certified.  For Dual-Flush toilets to receive one point, ONE of the two flush options must be ≤ 1.1gpf.  </v>
      </c>
      <c r="I140" s="378" t="str">
        <f>Water!H22</f>
        <v>Signed approved plumbing submittals and photo of installed low flow fixtures.</v>
      </c>
      <c r="J140" s="424"/>
    </row>
    <row r="141" spans="1:10" ht="151.05000000000001" hidden="1" customHeight="1">
      <c r="A141" s="225" t="str">
        <f>Water!A23</f>
        <v>W 4.02</v>
      </c>
      <c r="B141" s="47">
        <v>4</v>
      </c>
      <c r="C141" s="691"/>
      <c r="D141" s="178">
        <f>Water!C23</f>
        <v>0</v>
      </c>
      <c r="E141" s="178">
        <f>Water!D23</f>
        <v>0</v>
      </c>
      <c r="F141" s="178">
        <f>Water!E23</f>
        <v>0</v>
      </c>
      <c r="G141" s="4" t="str">
        <f>Water!F23</f>
        <v xml:space="preserve">Low Flow Lavatory Faucets in units
2 points  all lavatory faucets are ≤ 1.5 gpm 
3 points  all lavatory faucets are ≤ 0.5 gpm
1 Bonus point is available if all of the lavatory faucets installed in the common areas are ≤ 1.5 gpm or Motion Sensor self closing faucet (0.25 gal/metering cycle Max)
 </v>
      </c>
      <c r="H141" s="4" t="str">
        <f>Water!G23</f>
        <v>All installed lavatory fixtures must comply with the low-flow requirements.</v>
      </c>
      <c r="I141" s="4" t="str">
        <f>Water!H23</f>
        <v>Signed approved plumbing submittals and photo of installed low flow fixtures.</v>
      </c>
      <c r="J141" s="188"/>
    </row>
    <row r="142" spans="1:10" ht="99.75" hidden="1">
      <c r="A142" s="225" t="str">
        <f>Water!A24</f>
        <v>W 4.03</v>
      </c>
      <c r="B142" s="47">
        <f>Water!B24</f>
        <v>3</v>
      </c>
      <c r="C142" s="691"/>
      <c r="D142" s="178">
        <f>Water!C24</f>
        <v>0</v>
      </c>
      <c r="E142" s="178">
        <f>Water!D24</f>
        <v>0</v>
      </c>
      <c r="F142" s="178">
        <f>Water!E24</f>
        <v>0</v>
      </c>
      <c r="G142" s="4" t="str">
        <f>Water!F24</f>
        <v xml:space="preserve">Low Flow Kitchen Faucets in units
  2 points:    ≤ 1.5 gallons per minute (gpm) OR WaterSense Certified  
 1 Bonus point is available if all of the kitchen faucets installed in the common areas are ≤ 2.0 gpm
 </v>
      </c>
      <c r="H142" s="4" t="str">
        <f>Water!G24</f>
        <v>All installed kitchen fixtures must comply with the low-flow requirements.</v>
      </c>
      <c r="I142" s="4" t="str">
        <f>Water!H24</f>
        <v>Signed approved plumbing submittals and photo of installed low flow fixtures.</v>
      </c>
      <c r="J142" s="188">
        <f>Water!I24</f>
        <v>0</v>
      </c>
    </row>
    <row r="143" spans="1:10" ht="156.75" hidden="1">
      <c r="A143" s="225" t="str">
        <f>Water!A25</f>
        <v>W 4.04</v>
      </c>
      <c r="B143" s="47">
        <f>Water!B25</f>
        <v>4</v>
      </c>
      <c r="C143" s="691"/>
      <c r="D143" s="178">
        <f>Water!C25</f>
        <v>0</v>
      </c>
      <c r="E143" s="178">
        <f>Water!D25</f>
        <v>0</v>
      </c>
      <c r="F143" s="178">
        <f>Water!E25</f>
        <v>0</v>
      </c>
      <c r="G143" s="4" t="str">
        <f>Water!F25</f>
        <v xml:space="preserve">Low Flow Shower heads in units
  1 point:    ≤ 2.0 gallons per minute (gpm)   
  2 points:  ≤ 1.75 gpm     
  3 points:  ≤  1.5 gpm
 1 Bonus point is available if all of the shower heads installed in the common areas are ≤ 2.0 gpm
 </v>
      </c>
      <c r="H143" s="4" t="str">
        <f>Water!G25</f>
        <v>All installed  shower heads must comply with the low flow requirements.  A maximum of 1 shower head per 15sf of shower compartment is allowed.  If there are multiple showerheads they may NOT operate simultaneously.</v>
      </c>
      <c r="I143" s="4" t="str">
        <f>Water!H25</f>
        <v>Signed approved plumbing submittals and photo of installed low flow fixtures.</v>
      </c>
      <c r="J143" s="188">
        <f>Water!I25</f>
        <v>0</v>
      </c>
    </row>
    <row r="144" spans="1:10" hidden="1">
      <c r="A144" s="225" t="str">
        <f>Water!A26</f>
        <v>W5</v>
      </c>
      <c r="B144" s="47">
        <f>Water!B26</f>
        <v>0</v>
      </c>
      <c r="C144" s="691"/>
      <c r="D144" s="178">
        <f>Water!C26</f>
        <v>0</v>
      </c>
      <c r="E144" s="178">
        <f>Water!D26</f>
        <v>0</v>
      </c>
      <c r="F144" s="178">
        <f>Water!E26</f>
        <v>0</v>
      </c>
      <c r="G144" s="4" t="str">
        <f>Water!F26</f>
        <v>Appliances and Equipment</v>
      </c>
      <c r="H144" s="4">
        <f>Water!G26</f>
        <v>0</v>
      </c>
      <c r="I144" s="4">
        <f>Water!H26</f>
        <v>0</v>
      </c>
      <c r="J144" s="188"/>
    </row>
    <row r="145" spans="1:10" ht="85.5" hidden="1">
      <c r="A145" s="660" t="s">
        <v>110</v>
      </c>
      <c r="B145" s="690"/>
      <c r="C145" s="88"/>
      <c r="D145" s="88"/>
      <c r="E145" s="88"/>
      <c r="F145" s="88"/>
      <c r="G145" s="378" t="str">
        <f>Water!F27</f>
        <v>High Efficiency Water-Saving Clothes Washer:  
2 Point for IWF ≤  3.2 (Front Loading), ≤  4.6 (top Loading), ≤ 4.2 (for clothes washers ≤  2.5 cubic feet) 
2 points:  Commercial clothes washers with IWF ≤  4.0</v>
      </c>
      <c r="H145" s="378" t="str">
        <f>Water!G27</f>
        <v>All installed clothes washers must comply with the stated Water Factor requirement.</v>
      </c>
      <c r="I145" s="378" t="str">
        <f>Water!H27</f>
        <v>Photo of installed high efficiency clothes washer and cut sheets</v>
      </c>
      <c r="J145" s="424">
        <f>Water!I27</f>
        <v>0</v>
      </c>
    </row>
    <row r="146" spans="1:10" ht="108" hidden="1" customHeight="1">
      <c r="A146" s="225" t="str">
        <f>Water!A28</f>
        <v>W 5.02</v>
      </c>
      <c r="B146" s="47">
        <f>Water!B28</f>
        <v>2</v>
      </c>
      <c r="C146" s="692"/>
      <c r="D146" s="178">
        <f>Water!C28</f>
        <v>0</v>
      </c>
      <c r="E146" s="178">
        <f>Water!D28</f>
        <v>0</v>
      </c>
      <c r="F146" s="178">
        <f>Water!E28</f>
        <v>0</v>
      </c>
      <c r="G146" s="4" t="str">
        <f>Water!F28</f>
        <v>Tankless, boiler, or recirculating hot water heaters</v>
      </c>
      <c r="H146" s="4" t="str">
        <f>Water!G28</f>
        <v xml:space="preserve">Install on demand tankless hot water heaters or hot water recirculation system </v>
      </c>
      <c r="I146" s="4" t="str">
        <f>Water!H28</f>
        <v>Photo of installed tankless water heaters and cut sheets or schematics of recirculation system</v>
      </c>
      <c r="J146" s="188"/>
    </row>
    <row r="147" spans="1:10" ht="256.5" hidden="1">
      <c r="A147" s="225" t="str">
        <f>Water!A29</f>
        <v>W 5.03</v>
      </c>
      <c r="B147" s="47">
        <f>Water!B29</f>
        <v>1</v>
      </c>
      <c r="C147" s="692"/>
      <c r="D147" s="178">
        <f>Water!C29</f>
        <v>0</v>
      </c>
      <c r="E147" s="178">
        <f>Water!D29</f>
        <v>0</v>
      </c>
      <c r="F147" s="178">
        <f>Water!E29</f>
        <v>0</v>
      </c>
      <c r="G147" s="4" t="str">
        <f>Water!F29</f>
        <v>Compact hot water distribution</v>
      </c>
      <c r="H147" s="4" t="str">
        <f>Water!G29</f>
        <v xml:space="preserve">Install compact hot water distribution system. For a conventional system, no branch line from the water heater to any fixture may exceed 25 feet. Branch lines from the central header to each fixture must be a maximum of ½-inch diameter.  One point is also available for use of a manifold system or a recirculation loop with an on-demand control with auto pump shut-off in the kitchen and each full bathroom.  </v>
      </c>
      <c r="I147" s="4" t="str">
        <f>Water!H29</f>
        <v>Floorplan showing location of hot water heaters/distribution system</v>
      </c>
      <c r="J147" s="188">
        <f>Water!I29</f>
        <v>0</v>
      </c>
    </row>
    <row r="148" spans="1:10" hidden="1">
      <c r="A148" s="225" t="str">
        <f>Water!A30</f>
        <v>W6</v>
      </c>
      <c r="B148" s="47">
        <f>Water!B30</f>
        <v>0</v>
      </c>
      <c r="C148" s="715"/>
      <c r="D148" s="178">
        <f>Water!C30</f>
        <v>0</v>
      </c>
      <c r="E148" s="178">
        <f>Water!D30</f>
        <v>0</v>
      </c>
      <c r="F148" s="178">
        <f>Water!E30</f>
        <v>0</v>
      </c>
      <c r="G148" s="4" t="str">
        <f>Water!F30</f>
        <v>Water Certifications</v>
      </c>
      <c r="H148" s="4">
        <f>Water!G30</f>
        <v>0</v>
      </c>
      <c r="I148" s="4">
        <f>Water!H30</f>
        <v>0</v>
      </c>
      <c r="J148" s="188"/>
    </row>
    <row r="149" spans="1:10" ht="57" hidden="1">
      <c r="A149" s="660" t="s">
        <v>230</v>
      </c>
      <c r="B149" s="690"/>
      <c r="C149" s="88"/>
      <c r="D149" s="88"/>
      <c r="E149" s="88"/>
      <c r="F149" s="88"/>
      <c r="G149" s="716" t="str">
        <f>Water!F31</f>
        <v>Florida WaterStar℠ Certification</v>
      </c>
      <c r="H149" s="716" t="str">
        <f>Water!G31</f>
        <v xml:space="preserve">Meet the WaterStar™ or WaterSense certification program requirements.  </v>
      </c>
      <c r="I149" s="716" t="str">
        <f>Water!H31</f>
        <v>Copy of Florida WaterStar℠ Certificate</v>
      </c>
      <c r="J149" s="424">
        <f>Water!I31</f>
        <v>0</v>
      </c>
    </row>
    <row r="150" spans="1:10" ht="57" hidden="1">
      <c r="A150" s="225" t="str">
        <f>Water!A32</f>
        <v>W 6.02</v>
      </c>
      <c r="B150" s="47">
        <f>Water!B32</f>
        <v>2</v>
      </c>
      <c r="C150" s="693"/>
      <c r="D150" s="178">
        <f>Water!C32</f>
        <v>0</v>
      </c>
      <c r="E150" s="178">
        <f>Water!D32</f>
        <v>0</v>
      </c>
      <c r="F150" s="178">
        <f>Water!E32</f>
        <v>0</v>
      </c>
      <c r="G150" s="4" t="str">
        <f>Water!F32</f>
        <v>Florida Friendly Landscape Recognition</v>
      </c>
      <c r="H150" s="4" t="str">
        <f>Water!G32</f>
        <v>Obtain Florida Friendly Landscaping™ Program New Construction Certification</v>
      </c>
      <c r="I150" s="4" t="str">
        <f>Water!H32</f>
        <v>Copy of WaterStar Certification</v>
      </c>
      <c r="J150" s="188">
        <f>Water!I32</f>
        <v>0</v>
      </c>
    </row>
    <row r="151" spans="1:10" ht="14.65" hidden="1" thickBot="1">
      <c r="A151" s="231">
        <f>Water!A33</f>
        <v>0</v>
      </c>
      <c r="B151" s="85">
        <f>Water!B33</f>
        <v>0</v>
      </c>
      <c r="C151" s="700"/>
      <c r="D151" s="179">
        <f>Water!C33</f>
        <v>0</v>
      </c>
      <c r="E151" s="179">
        <f>Water!D33</f>
        <v>0</v>
      </c>
      <c r="F151" s="179">
        <f>Water!E33</f>
        <v>0</v>
      </c>
      <c r="G151" s="72">
        <f>Water!F33</f>
        <v>0</v>
      </c>
      <c r="H151" s="72">
        <f>Water!G33</f>
        <v>0</v>
      </c>
      <c r="I151" s="72">
        <f>Water!H33</f>
        <v>0</v>
      </c>
      <c r="J151" s="701">
        <f>Water!I33</f>
        <v>0</v>
      </c>
    </row>
    <row r="152" spans="1:10" customFormat="1" ht="21.4" hidden="1" thickBot="1">
      <c r="A152" s="694" t="s">
        <v>344</v>
      </c>
      <c r="B152" s="695"/>
      <c r="C152" s="695"/>
      <c r="D152" s="695"/>
      <c r="E152" s="695"/>
      <c r="F152" s="695"/>
      <c r="G152" s="699"/>
      <c r="H152" s="699"/>
      <c r="I152" s="699"/>
      <c r="J152" s="664"/>
    </row>
    <row r="153" spans="1:10" ht="26.25" hidden="1">
      <c r="A153" s="226" t="s">
        <v>67</v>
      </c>
      <c r="B153" s="80" t="s">
        <v>221</v>
      </c>
      <c r="C153" s="217" t="s">
        <v>335</v>
      </c>
      <c r="D153" s="80" t="s">
        <v>711</v>
      </c>
      <c r="E153" s="80" t="s">
        <v>219</v>
      </c>
      <c r="F153" s="80" t="s">
        <v>220</v>
      </c>
      <c r="G153" s="302"/>
      <c r="H153" s="302"/>
      <c r="I153" s="307"/>
      <c r="J153" s="420"/>
    </row>
    <row r="154" spans="1:10" ht="21" hidden="1">
      <c r="A154" s="227"/>
      <c r="B154" s="53">
        <f>Site!B4</f>
        <v>0</v>
      </c>
      <c r="C154" s="215">
        <f>SUM(C160:C190)</f>
        <v>0</v>
      </c>
      <c r="D154" s="53">
        <f>SUM(D160:D190)</f>
        <v>0</v>
      </c>
      <c r="E154" s="53">
        <f>SUM(E160:E190)</f>
        <v>0</v>
      </c>
      <c r="F154" s="53">
        <f>SUM(F160:F190)</f>
        <v>0</v>
      </c>
      <c r="G154" s="303" t="s">
        <v>320</v>
      </c>
      <c r="H154" s="306">
        <f>IF(D154&lt;5,5-D154,0)</f>
        <v>5</v>
      </c>
      <c r="I154" s="303"/>
      <c r="J154" s="421"/>
    </row>
    <row r="155" spans="1:10" customFormat="1" ht="78.75" hidden="1">
      <c r="A155" s="115" t="s">
        <v>21</v>
      </c>
      <c r="B155" s="116"/>
      <c r="C155" s="116"/>
      <c r="D155" s="116"/>
      <c r="E155" s="116"/>
      <c r="F155" s="116"/>
      <c r="G155" s="109" t="s">
        <v>216</v>
      </c>
      <c r="H155" s="109" t="s">
        <v>217</v>
      </c>
      <c r="I155" s="110" t="s">
        <v>218</v>
      </c>
      <c r="J155" s="415" t="s">
        <v>228</v>
      </c>
    </row>
    <row r="156" spans="1:10" ht="15.75" hidden="1">
      <c r="A156" s="228" t="s">
        <v>57</v>
      </c>
      <c r="B156" s="73"/>
      <c r="C156" s="73"/>
      <c r="D156" s="73"/>
      <c r="E156" s="73"/>
      <c r="F156" s="73"/>
      <c r="H156" s="1"/>
      <c r="I156" s="2"/>
      <c r="J156" s="421"/>
    </row>
    <row r="157" spans="1:10" ht="409.5" hidden="1">
      <c r="A157" s="229" t="str">
        <f>Site!A7</f>
        <v>S P2</v>
      </c>
      <c r="B157" s="229" t="str">
        <f>Site!B7</f>
        <v>Required</v>
      </c>
      <c r="C157" s="58"/>
      <c r="D157" s="212">
        <f>Site!C7</f>
        <v>0</v>
      </c>
      <c r="E157" s="58"/>
      <c r="F157" s="58"/>
      <c r="G157" s="4" t="str">
        <f>Site!F7</f>
        <v>Erosion and Sedimentation Control</v>
      </c>
      <c r="H157" s="4" t="str">
        <f>Site!G7</f>
        <v>Design a sediment and erosion control plan, specific to the site that conforms to United States Environmental Protection Agency (EPA) Document No. EPA 832/R-92-005 (September 1992), Storm Water Management for Construction Activities, Chapter 3, OR local erosion and sedimentation control standards and codes, whichever is more stringent. The plan shall meet the following objectives:
• Prevent loss of soil during construction by stormwater runoff and/or wind erosion, including protecting topsoil by stockpiling for reuse.
• Prevent sedimentation of storm sewer or receiving streams and/or air pollution with dust and particulate matter.</v>
      </c>
      <c r="I157" s="4" t="str">
        <f>Site!H7</f>
        <v>Copy of erosion control plan, site details and photos</v>
      </c>
      <c r="J157" s="188"/>
    </row>
    <row r="158" spans="1:10" ht="158" hidden="1" customHeight="1">
      <c r="A158" s="229" t="str">
        <f>Site!A8</f>
        <v>S 1</v>
      </c>
      <c r="B158" s="229">
        <f>Site!B8</f>
        <v>0</v>
      </c>
      <c r="C158" s="58"/>
      <c r="D158" s="212">
        <f>Site!C8</f>
        <v>0</v>
      </c>
      <c r="E158" s="58"/>
      <c r="F158" s="58"/>
      <c r="G158" s="4" t="str">
        <f>Site!F8</f>
        <v>Site Selection</v>
      </c>
      <c r="H158" s="4">
        <f>Site!G8</f>
        <v>0</v>
      </c>
      <c r="I158" s="4">
        <f>Site!H8</f>
        <v>0</v>
      </c>
      <c r="J158" s="188">
        <f>Site!I8</f>
        <v>0</v>
      </c>
    </row>
    <row r="159" spans="1:10" ht="85.5" hidden="1">
      <c r="A159" s="230" t="s">
        <v>114</v>
      </c>
      <c r="B159" s="88"/>
      <c r="C159" s="88"/>
      <c r="D159" s="88"/>
      <c r="E159" s="88"/>
      <c r="F159" s="88"/>
      <c r="G159" s="378" t="str">
        <f>Site!F9</f>
        <v>Select Appropriate Site</v>
      </c>
      <c r="H159" s="378" t="str">
        <f>Site!G9</f>
        <v>Do not develop on:  Prime farmland, flood prone areas, habitat for threatened species, within 100 feet of wetlands, public parkland</v>
      </c>
      <c r="I159" s="378" t="str">
        <f>Site!H9</f>
        <v>Site survey and Google earth map.</v>
      </c>
      <c r="J159" s="424">
        <f>Site!I9</f>
        <v>0</v>
      </c>
    </row>
    <row r="160" spans="1:10" ht="71.25" hidden="1">
      <c r="A160" s="229" t="str">
        <f>Site!A10</f>
        <v>S 1.02</v>
      </c>
      <c r="B160" s="662">
        <f>Site!B10</f>
        <v>8</v>
      </c>
      <c r="C160" s="47"/>
      <c r="D160" s="178">
        <f>Site!C10</f>
        <v>0</v>
      </c>
      <c r="E160" s="178">
        <f>Site!D10</f>
        <v>0</v>
      </c>
      <c r="F160" s="178">
        <f>Site!E10</f>
        <v>0</v>
      </c>
      <c r="G160" s="4" t="str">
        <f>Site!F10</f>
        <v>Project is located within a:
  2 points:  Within an FGBC Certified Green Local Government or equivalent.
  6 points:  Within a FGBC Certified Green Land Development or equivalent.</v>
      </c>
      <c r="H160" s="4" t="str">
        <f>Site!G10</f>
        <v>Build within an FGBC certified Green Local Government, Land Development or equivalent.</v>
      </c>
      <c r="I160" s="4" t="str">
        <f>Site!H10</f>
        <v>Provide proof of certifications.</v>
      </c>
      <c r="J160" s="188">
        <f>Site!I10</f>
        <v>0</v>
      </c>
    </row>
    <row r="161" spans="1:10" ht="57" hidden="1">
      <c r="A161" s="229" t="str">
        <f>Site!A11</f>
        <v>S 1.03</v>
      </c>
      <c r="B161" s="662">
        <f>Site!B11</f>
        <v>2</v>
      </c>
      <c r="C161" s="47"/>
      <c r="D161" s="178">
        <f>Site!C11</f>
        <v>0</v>
      </c>
      <c r="E161" s="178">
        <f>Site!D11</f>
        <v>0</v>
      </c>
      <c r="F161" s="178">
        <f>Site!E11</f>
        <v>0</v>
      </c>
      <c r="G161" s="4" t="str">
        <f>Site!F11</f>
        <v>Project FFE is a minimum of 10' NGVD</v>
      </c>
      <c r="H161" s="4" t="str">
        <f>Site!G11</f>
        <v>Locate project with high density in areas less vulnerable to sea level rise.</v>
      </c>
      <c r="I161" s="4" t="str">
        <f>Site!H11</f>
        <v>Project location and flood information.</v>
      </c>
      <c r="J161" s="188"/>
    </row>
    <row r="162" spans="1:10" ht="71.25" hidden="1">
      <c r="A162" s="229" t="str">
        <f>Site!A12</f>
        <v>S 1.04</v>
      </c>
      <c r="B162" s="662">
        <f>Site!B12</f>
        <v>4</v>
      </c>
      <c r="C162" s="47"/>
      <c r="D162" s="178">
        <f>Site!C12</f>
        <v>0</v>
      </c>
      <c r="E162" s="178">
        <f>Site!D12</f>
        <v>0</v>
      </c>
      <c r="F162" s="178">
        <f>Site!E12</f>
        <v>0</v>
      </c>
      <c r="G162" s="4" t="str">
        <f>Site!F12</f>
        <v>High Density project
1 point:  ≥ 30 Dwelling Units (DU) per Acre 
2 points:   ≥ 60 DU/acre
3 points:   ≥ 90 DU/acre
4 points:   ≥ 120 DU/acre</v>
      </c>
      <c r="H162" s="4" t="str">
        <f>Site!G12</f>
        <v>Project with high dwelling unit density</v>
      </c>
      <c r="I162" s="4" t="str">
        <f>Site!H12</f>
        <v xml:space="preserve">Number of units per acre </v>
      </c>
      <c r="J162" s="188"/>
    </row>
    <row r="163" spans="1:10" ht="128.25" hidden="1">
      <c r="A163" s="229" t="str">
        <f>Site!A13</f>
        <v>S 1.05</v>
      </c>
      <c r="B163" s="662">
        <f>Site!B13</f>
        <v>3</v>
      </c>
      <c r="C163" s="47"/>
      <c r="D163" s="178">
        <f>Site!C13</f>
        <v>0</v>
      </c>
      <c r="E163" s="178">
        <f>Site!D13</f>
        <v>0</v>
      </c>
      <c r="F163" s="178">
        <f>Site!E13</f>
        <v>0</v>
      </c>
      <c r="G163" s="4" t="str">
        <f>Site!F13</f>
        <v>Greyfield Redevelopment</v>
      </c>
      <c r="H163" s="4" t="str">
        <f>Site!G13</f>
        <v>Locate the building on a site that has existing hardscape or other structure that must be replaced.  To achieve this credit, the site must have utility connections available within 1/8 mile boundary.</v>
      </c>
      <c r="I163" s="4" t="str">
        <f>Site!H13</f>
        <v>Copy of a site plan with the existing conditions</v>
      </c>
      <c r="J163" s="188"/>
    </row>
    <row r="164" spans="1:10" ht="228" hidden="1">
      <c r="A164" s="229" t="str">
        <f>Site!A14</f>
        <v>S 1.06</v>
      </c>
      <c r="B164" s="662">
        <f>Site!B14</f>
        <v>3</v>
      </c>
      <c r="C164" s="47"/>
      <c r="D164" s="178">
        <f>Site!C14</f>
        <v>0</v>
      </c>
      <c r="E164" s="178">
        <f>Site!D14</f>
        <v>0</v>
      </c>
      <c r="F164" s="178">
        <f>Site!E14</f>
        <v>0</v>
      </c>
      <c r="G164" s="4" t="str">
        <f>Site!F14</f>
        <v>Brownfield Redevelopment</v>
      </c>
      <c r="H164" s="4" t="str">
        <f>Site!G14</f>
        <v>Development of any EPA or federal/state/local government classified brownfield and provide remediation as required by EPA’s Sustainable Redevelopment of Brownfields Program.</v>
      </c>
      <c r="I164" s="4" t="str">
        <f>Site!H14</f>
        <v>Provide a copy of the Phase II Environmental Site Assessment OR a letter from a local, state or federal regulatory agency confirming that the site is classified as a brownfield</v>
      </c>
      <c r="J164" s="188">
        <f>Site!I14</f>
        <v>0</v>
      </c>
    </row>
    <row r="165" spans="1:10" ht="213.75" hidden="1">
      <c r="A165" s="229" t="str">
        <f>Site!A15</f>
        <v>S 1.07</v>
      </c>
      <c r="B165" s="662">
        <f>Site!B15</f>
        <v>5</v>
      </c>
      <c r="C165" s="47"/>
      <c r="D165" s="178">
        <f>Site!C15</f>
        <v>0</v>
      </c>
      <c r="E165" s="178">
        <f>Site!D15</f>
        <v>0</v>
      </c>
      <c r="F165" s="178">
        <f>Site!E15</f>
        <v>0</v>
      </c>
      <c r="G165" s="4" t="str">
        <f>Site!F15</f>
        <v>Access to Basic Services  (Connectivity) 
1 point awarded for each 3 unique services with a max of 5 pts.</v>
      </c>
      <c r="H165" s="4" t="str">
        <f>Site!G15</f>
        <v xml:space="preserve">Locate the building on a site that is within 1/2 mile of, and has safe and walkable access to, basic services (this can be measured as the crow flies).  Each type of service may only be counted once, i.e. if there are 3 banks, for the purposes of this Checklist that is equal to ONE service.  Please refer to the Reference Guide for a list of services.  </v>
      </c>
      <c r="I165" s="4" t="str">
        <f>Site!H15</f>
        <v xml:space="preserve">Aerial context map with building location, and location and type of basic services within ½ mile.  </v>
      </c>
      <c r="J165" s="188">
        <f>Site!I15</f>
        <v>0</v>
      </c>
    </row>
    <row r="166" spans="1:10" ht="256.5" hidden="1">
      <c r="A166" s="229" t="str">
        <f>Site!A16</f>
        <v>S 1.08</v>
      </c>
      <c r="B166" s="662">
        <f>Site!B16</f>
        <v>4</v>
      </c>
      <c r="C166" s="48"/>
      <c r="D166" s="178">
        <f>Site!C16</f>
        <v>0</v>
      </c>
      <c r="E166" s="178">
        <f>Site!D16</f>
        <v>0</v>
      </c>
      <c r="F166" s="178">
        <f>Site!E16</f>
        <v>0</v>
      </c>
      <c r="G166" s="4" t="str">
        <f>Site!F16</f>
        <v>Public Transportation Access</v>
      </c>
      <c r="H166" s="4" t="str">
        <f>Site!G16</f>
        <v xml:space="preserve">Site is located within 1/2 mile of an existing or funded rail node OR within 1/4 of mile safe and walkable access to mass transit of at least 1 active bus stop, trolley or ride share (this can be measured as the crow flies).
2 Points:  1 route within ¼ mile
 3 Points:  2-4 routes within ¼ mile
 4 Points: 5+ routes within ¼ mile
</v>
      </c>
      <c r="I166" s="4" t="str">
        <f>Site!H16</f>
        <v>Regional/local drawing or transit map highlighting the building location and the fixed rail stations and bus lines, and indicate the distances between them. Include a scale bar for distance measurement.</v>
      </c>
      <c r="J166" s="188">
        <f>Site!I16</f>
        <v>0</v>
      </c>
    </row>
    <row r="167" spans="1:10" hidden="1">
      <c r="A167" s="229" t="str">
        <f>Site!A17</f>
        <v>S 2</v>
      </c>
      <c r="B167" s="662">
        <f>Site!B17</f>
        <v>0</v>
      </c>
      <c r="C167" s="48"/>
      <c r="D167" s="178">
        <f>Site!C17</f>
        <v>0</v>
      </c>
      <c r="E167" s="178">
        <f>Site!D17</f>
        <v>0</v>
      </c>
      <c r="F167" s="178">
        <f>Site!E17</f>
        <v>0</v>
      </c>
      <c r="G167" s="4" t="str">
        <f>Site!F17</f>
        <v>Site Enhancement</v>
      </c>
      <c r="H167" s="4">
        <f>Site!G17</f>
        <v>0</v>
      </c>
      <c r="I167" s="4">
        <f>Site!H17</f>
        <v>0</v>
      </c>
      <c r="J167" s="188">
        <f>Site!I17</f>
        <v>0</v>
      </c>
    </row>
    <row r="168" spans="1:10" ht="384.75" hidden="1">
      <c r="A168" s="230" t="s">
        <v>119</v>
      </c>
      <c r="B168" s="88"/>
      <c r="C168" s="88"/>
      <c r="D168" s="88"/>
      <c r="E168" s="88"/>
      <c r="F168" s="88"/>
      <c r="G168" s="378" t="str">
        <f>Site!F18</f>
        <v>Tree Preservation</v>
      </c>
      <c r="H168" s="378" t="str">
        <f>Site!G18</f>
        <v xml:space="preserve">Protect existing trees during construction of project by employing the following techniques to at least 36 inches of diameter at breast height (DBH)  (i.e. nine 4-inch trees, three 12-inch trees, etc.) per acre.  Refer to FGBC Reference Guide for all credit requirements.  </v>
      </c>
      <c r="I168" s="378" t="str">
        <f>Site!H18</f>
        <v xml:space="preserve">Tree/native plant identification survey and photo or other documentation of each technique.  For multi-family projects, tree protection shall be shown on the site plan or on a tree survey with details on the drawings outlining protection strategies, barricades, fencing, and areas of protection.  </v>
      </c>
      <c r="J168" s="424">
        <f>Site!I18</f>
        <v>0</v>
      </c>
    </row>
    <row r="169" spans="1:10" ht="299.25" hidden="1">
      <c r="A169" s="229" t="str">
        <f>Site!A19</f>
        <v>S 2.02</v>
      </c>
      <c r="B169" s="662">
        <f>Site!B19</f>
        <v>1</v>
      </c>
      <c r="C169" s="47"/>
      <c r="D169" s="178">
        <f>Site!C19</f>
        <v>0</v>
      </c>
      <c r="E169" s="178">
        <f>Site!D19</f>
        <v>0</v>
      </c>
      <c r="F169" s="178">
        <f>Site!E19</f>
        <v>0</v>
      </c>
      <c r="G169" s="4" t="str">
        <f>Site!F19</f>
        <v>Minimize Site Disturbance</v>
      </c>
      <c r="H169" s="4" t="str">
        <f>Site!G19</f>
        <v>The maximum square footage of the site that may be disturbed, excluding the building footprint, must be less than or equal to the building footprint.</v>
      </c>
      <c r="I169" s="4" t="str">
        <f>Site!H19</f>
        <v xml:space="preserve">Copy of project site indicating building footprint, square footage of building footprint and outlining site cleaning operation boundaries and staging areas.  Provide photos of site demonstrating minimal site disturbance.  </v>
      </c>
      <c r="J169" s="188">
        <f>Site!I19</f>
        <v>0</v>
      </c>
    </row>
    <row r="170" spans="1:10" ht="370.5" hidden="1">
      <c r="A170" s="229" t="str">
        <f>Site!A20</f>
        <v>S 2.03</v>
      </c>
      <c r="B170" s="662" t="str">
        <f>Site!B20</f>
        <v xml:space="preserve"> 2-4</v>
      </c>
      <c r="C170" s="47"/>
      <c r="D170" s="178">
        <f>Site!C20</f>
        <v>0</v>
      </c>
      <c r="E170" s="178">
        <f>Site!D20</f>
        <v>0</v>
      </c>
      <c r="F170" s="178">
        <f>Site!E20</f>
        <v>0</v>
      </c>
      <c r="G170" s="4" t="str">
        <f>Site!F20</f>
        <v>Site Open Space
2 points:  Increased Open Space
4 points:  Increased Shaded Open Space</v>
      </c>
      <c r="H170" s="4" t="str">
        <f>Site!G20</f>
        <v>Exceed minimum zoning requirements for open space by 25%.    Stormwater retention/detention areas may be included in the open space calculations if they are specifically designed for dual use/function, for example, recreation areas that function as dry detention may be included in the calculation.</v>
      </c>
      <c r="I170" s="4" t="str">
        <f>Site!H20</f>
        <v xml:space="preserve">Provide a site plan with the building footprint, square footage of building footprint (or a copy of the local zoning open space requirements) that shows the designated open space and landscape plan.  Also provide a list of trees and their projected canopies after 10 years.  </v>
      </c>
      <c r="J170" s="188">
        <f>Site!I20</f>
        <v>0</v>
      </c>
    </row>
    <row r="171" spans="1:10" hidden="1">
      <c r="A171" s="229" t="str">
        <f>Site!A21</f>
        <v>S 3</v>
      </c>
      <c r="B171" s="662">
        <f>Site!B21</f>
        <v>0</v>
      </c>
      <c r="C171" s="47"/>
      <c r="D171" s="178">
        <f>Site!C21</f>
        <v>0</v>
      </c>
      <c r="E171" s="178">
        <f>Site!D21</f>
        <v>0</v>
      </c>
      <c r="F171" s="178">
        <f>Site!E21</f>
        <v>0</v>
      </c>
      <c r="G171" s="4" t="str">
        <f>Site!F21</f>
        <v>Transportation</v>
      </c>
      <c r="H171" s="4">
        <f>Site!G21</f>
        <v>0</v>
      </c>
      <c r="I171" s="4">
        <f>Site!H21</f>
        <v>0</v>
      </c>
      <c r="J171" s="188">
        <f>Site!I21</f>
        <v>0</v>
      </c>
    </row>
    <row r="172" spans="1:10" ht="156.75" hidden="1">
      <c r="A172" s="230" t="s">
        <v>121</v>
      </c>
      <c r="B172" s="88"/>
      <c r="C172" s="88"/>
      <c r="D172" s="88"/>
      <c r="E172" s="88"/>
      <c r="F172" s="88"/>
      <c r="G172" s="378" t="str">
        <f>Site!F22</f>
        <v>Bicycle Storage</v>
      </c>
      <c r="H172" s="378" t="str">
        <f>Site!G22</f>
        <v xml:space="preserve">Project must provide long term bike storage for a minimum of 5% of the total building occupants.  Bike parking must be covered or otherwise protected from the weather.  Ground level exterior short term bike racks are NOT included as part of the required 5%.  </v>
      </c>
      <c r="I172" s="378" t="str">
        <f>Site!H22</f>
        <v>Provide site plan identifying bike storage, cut sheet of bike rack, and photo of installed bike storage</v>
      </c>
      <c r="J172" s="424">
        <f>Site!I22</f>
        <v>0</v>
      </c>
    </row>
    <row r="173" spans="1:10" ht="256.5" hidden="1">
      <c r="A173" s="229" t="str">
        <f>Site!A23</f>
        <v>S 3.02</v>
      </c>
      <c r="B173" s="662">
        <f>Site!B23</f>
        <v>4</v>
      </c>
      <c r="C173" s="47"/>
      <c r="D173" s="178">
        <f>Site!C23</f>
        <v>0</v>
      </c>
      <c r="E173" s="178">
        <f>Site!D23</f>
        <v>0</v>
      </c>
      <c r="F173" s="178">
        <f>Site!E23</f>
        <v>0</v>
      </c>
      <c r="G173" s="4" t="str">
        <f>Site!F23</f>
        <v>Alternative Fuel Refueling Stations   
1 - 4 Points      
1 point:  3% of the total parking spaces provided are designated for alternative fuel, hybrid, high capacity or electrical vehicle
 1 point:  10% of the total parking spaces are designed and constructed to include conduit and dedicated electrical capacity that will allow for non invasive installation of electric chargers at a future date. 
2 points:  1.5% of the total parking spaces provided are designated for electrical vehicle charging.  Provide a minimum of one 220 volt 40 Amp outlet at each parking space.
3 points:  3% of the total parking spaces provided are designated for electrical vehicle charging.  Provide a minimum of one 220 volt 40 Amp outlet at each parking space.</v>
      </c>
      <c r="H173" s="4" t="str">
        <f>Site!G23</f>
        <v xml:space="preserve">Provide preferred parking and or accommodations based on the requirements listed below, for alternative fuel, hybrid, high capacity or electrical vehicle.  Points are available based on the percentage of preferred parking and type of accommodations installed.  </v>
      </c>
      <c r="I173" s="4" t="str">
        <f>Site!H23</f>
        <v>Plan identifying location of preferred parking, description of charging apparatus and photos of installed equipment</v>
      </c>
      <c r="J173" s="188">
        <f>Site!I23</f>
        <v>0</v>
      </c>
    </row>
    <row r="174" spans="1:10" ht="242.25" hidden="1">
      <c r="A174" s="229" t="str">
        <f>Site!A24</f>
        <v>S 3.03</v>
      </c>
      <c r="B174" s="662">
        <f>Site!B24</f>
        <v>4</v>
      </c>
      <c r="C174" s="47"/>
      <c r="D174" s="178">
        <f>Site!C24</f>
        <v>0</v>
      </c>
      <c r="E174" s="178">
        <f>Site!D24</f>
        <v>0</v>
      </c>
      <c r="F174" s="178">
        <f>Site!E24</f>
        <v>0</v>
      </c>
      <c r="G174" s="4" t="str">
        <f>Site!F24</f>
        <v>Parking Capacity
1 point:  Provide less parking than required by the base parking ratio calculation.
1 point:  Enter into a shared parking use agreement with surrounding properties.
2 points:  Provide 5% less parking than required by the base parking ratio calculation.
3 points:  Provide 10% less parking than required by the base parking ratio calculation.</v>
      </c>
      <c r="H174" s="4" t="str">
        <f>Site!G24</f>
        <v>Pursue parking reduction via waiver, variance or shared parking agreement.  Parking quantity required must be less than the base parking ratio calculation.</v>
      </c>
      <c r="I174" s="4" t="str">
        <f>Site!H24</f>
        <v>Provide a calculation of the zoning required parking spaces, a letter from the local jurisdiction indicating the projects parking requirements and a site plan with a total parking count.</v>
      </c>
      <c r="J174" s="188">
        <f>Site!I24</f>
        <v>0</v>
      </c>
    </row>
    <row r="175" spans="1:10" ht="213.75" hidden="1">
      <c r="A175" s="229" t="str">
        <f>Site!A25</f>
        <v>S 3.04</v>
      </c>
      <c r="B175" s="662">
        <f>Site!B25</f>
        <v>3</v>
      </c>
      <c r="C175" s="47"/>
      <c r="D175" s="178">
        <f>Site!C25</f>
        <v>0</v>
      </c>
      <c r="E175" s="178">
        <f>Site!D25</f>
        <v>0</v>
      </c>
      <c r="F175" s="178">
        <f>Site!E25</f>
        <v>0</v>
      </c>
      <c r="G175" s="4" t="str">
        <f>Site!F25</f>
        <v>Compact or Automated Parking  
1 point: ≥ 10% stacked parking
2 points:  ≥ 20% stacked parking
3 points:  ≥ 30% stacked parking
3 points: 100% Valet Parking</v>
      </c>
      <c r="H175" s="4" t="str">
        <f>Site!G25</f>
        <v>Incorporate lifts, elevators or valet parking to reduce the structure required to support the parking demands of the high rise.  Earn 1 point if a minimum of 10% of the total parking spaces provided are stack parking, elevators, or lifts.  Earn 2 points for 20% and 3 points for 30%.   Three points are also available if the project has 100% valet parking.</v>
      </c>
      <c r="I175" s="4" t="str">
        <f>Site!H25</f>
        <v>Detail and description of plan and system</v>
      </c>
      <c r="J175" s="188"/>
    </row>
    <row r="176" spans="1:10" hidden="1">
      <c r="A176" s="229" t="str">
        <f>Site!A26</f>
        <v>S 4</v>
      </c>
      <c r="B176" s="662">
        <f>Site!B26</f>
        <v>0</v>
      </c>
      <c r="C176" s="47"/>
      <c r="D176" s="178">
        <f>Site!C26</f>
        <v>0</v>
      </c>
      <c r="E176" s="178">
        <f>Site!D26</f>
        <v>0</v>
      </c>
      <c r="F176" s="178">
        <f>Site!E26</f>
        <v>0</v>
      </c>
      <c r="G176" s="4" t="str">
        <f>Site!F26</f>
        <v>Heat Islands</v>
      </c>
      <c r="H176" s="4">
        <f>Site!G26</f>
        <v>0</v>
      </c>
      <c r="I176" s="4">
        <f>Site!H26</f>
        <v>0</v>
      </c>
      <c r="J176" s="188">
        <f>Site!I26</f>
        <v>0</v>
      </c>
    </row>
    <row r="177" spans="1:10" ht="409.5" hidden="1">
      <c r="A177" s="230" t="s">
        <v>122</v>
      </c>
      <c r="B177" s="88"/>
      <c r="C177" s="88"/>
      <c r="D177" s="88"/>
      <c r="E177" s="88"/>
      <c r="F177" s="88"/>
      <c r="G177" s="378" t="str">
        <f>Site!F27</f>
        <v>Roof
1 point:  20% roof coverage
2 point:  40% roof coverage
3 point:  60% roof coverage
4 point:  80% roof coverage</v>
      </c>
      <c r="H177" s="378" t="str">
        <f>Site!G27</f>
        <v>Use ENERGY STAR Roof-compliant, high-reflectance AND high emissivity roofing (for low slope roofs: initial reflectance of at least 0.65 and three-year-aged reflectance of at least 0.5 when tested in accordance with ASTM E903 and emissivity of at least 0.9 when tested in accordance with ASTM 408; for steep slope roofs: initial reflectance of at least 0.25 and three-year-aged reflectance of at least 0.15 when tested in accordance with ASTM E903 and emissivity of at least 0.9 when tested in accordance with ASTM 408) for a minimum of 20% of the roof surface (alternatively roof materials may have a LRV ≥ 50); OR Install a “green” (vegetated) roof for at least 20% of the roof area. Combinations of high albedo and vegetated roof can be used providing they collectively cover at least 20% of the roof area.</v>
      </c>
      <c r="I177" s="378" t="str">
        <f>Site!H27</f>
        <v xml:space="preserve">Provide a roof drawing with area calculations and cut sheets for the materials used. </v>
      </c>
      <c r="J177" s="424">
        <f>Site!I27</f>
        <v>0</v>
      </c>
    </row>
    <row r="178" spans="1:10" ht="409.5" hidden="1">
      <c r="A178" s="229" t="str">
        <f>Site!A28</f>
        <v>S 4.02</v>
      </c>
      <c r="B178" s="662">
        <f>Site!B28</f>
        <v>4</v>
      </c>
      <c r="C178" s="48"/>
      <c r="D178" s="178">
        <f>Site!C28</f>
        <v>0</v>
      </c>
      <c r="E178" s="178">
        <f>Site!D28</f>
        <v>0</v>
      </c>
      <c r="F178" s="178">
        <f>Site!E28</f>
        <v>0</v>
      </c>
      <c r="G178" s="4" t="str">
        <f>Site!F28</f>
        <v xml:space="preserve">Shaded, Covered, or High Albedo Hardscape
2 point:  40% hardscape coverage
3 point:  60% hardscape coverage
4 point:  80% hardscape coverage
</v>
      </c>
      <c r="H178" s="4" t="str">
        <f>Site!G28</f>
        <v xml:space="preserve">Shade, cover or use high albedo hardscape for a minimum of 40% of the site hardscape.  For the purpose of this credit site hardscape includes roads, sidewalks, courtyards, amenity decks, and parking lots.  Areas square footage that may be included in this calculation are hardscape materials with a SRI ≥ 26, SR ≥0.28, a LRV ≥ 60, or shaded within 10 years The building footprint, i.e.. square footage of roof, is NOT considered hardscape unless used as a rooftop terrace amenity. Hardscape shaded by photovoltaic panels or other systems that are generating electricity can be included in the shade square footage calculation and are exempt from meeting the SRI ≥ 26 requirement.  </v>
      </c>
      <c r="I178" s="4" t="str">
        <f>Site!H28</f>
        <v xml:space="preserve">Provide a site plan identifying all the site features and a cut sheet for any reflective materials used to achieve this credit.  </v>
      </c>
      <c r="J178" s="188">
        <f>Site!I28</f>
        <v>0</v>
      </c>
    </row>
    <row r="179" spans="1:10" ht="160.05000000000001" hidden="1" customHeight="1">
      <c r="A179" s="229" t="str">
        <f>Site!A29</f>
        <v>S 4.03</v>
      </c>
      <c r="B179" s="662">
        <f>Site!B29</f>
        <v>3</v>
      </c>
      <c r="C179" s="78"/>
      <c r="D179" s="178">
        <f>Site!C29</f>
        <v>0</v>
      </c>
      <c r="E179" s="178">
        <f>Site!D29</f>
        <v>0</v>
      </c>
      <c r="F179" s="178">
        <f>Site!E29</f>
        <v>0</v>
      </c>
      <c r="G179" s="4" t="str">
        <f>Site!F29</f>
        <v>Under Building Parking</v>
      </c>
      <c r="H179" s="4" t="str">
        <f>Site!G29</f>
        <v>A minimum of 50% of the parking shall be located under the building</v>
      </c>
      <c r="I179" s="4" t="str">
        <f>Site!H29</f>
        <v>Plan details for project parking</v>
      </c>
      <c r="J179" s="188">
        <f>Site!I29</f>
        <v>0</v>
      </c>
    </row>
    <row r="180" spans="1:10" ht="171" hidden="1">
      <c r="A180" s="229" t="str">
        <f>Site!A30</f>
        <v>S 4.04</v>
      </c>
      <c r="B180" s="662">
        <f>Site!B30</f>
        <v>4</v>
      </c>
      <c r="C180" s="78"/>
      <c r="D180" s="178">
        <f>Site!C30</f>
        <v>0</v>
      </c>
      <c r="E180" s="178">
        <f>Site!D30</f>
        <v>0</v>
      </c>
      <c r="F180" s="178">
        <f>Site!E30</f>
        <v>0</v>
      </c>
      <c r="G180" s="4" t="str">
        <f>Site!F30</f>
        <v xml:space="preserve">Building Exterior 
</v>
      </c>
      <c r="H180" s="4" t="str">
        <f>Site!G30</f>
        <v xml:space="preserve">To qualify for this credit, a minimum of  20% of the exterior wall surface area minus the glazing must have a LRV &gt; 60 for stucco and painted all finishes, a SRI ≥ 29 for metal and vinyl.  Natural and man made stone products must be light in color and comparable to LRV &gt; 60 paint.  </v>
      </c>
      <c r="I180" s="4" t="str">
        <f>Site!H30</f>
        <v>Provide a cut sheet of the exterior wall coating/paint and any shading calculations of claimed.</v>
      </c>
      <c r="J180" s="188">
        <f>Site!I30</f>
        <v>0</v>
      </c>
    </row>
    <row r="181" spans="1:10" hidden="1">
      <c r="A181" s="229" t="str">
        <f>Site!A31</f>
        <v>S 5</v>
      </c>
      <c r="B181" s="662">
        <f>Site!B31</f>
        <v>0</v>
      </c>
      <c r="C181" s="78"/>
      <c r="D181" s="178">
        <f>Site!C31</f>
        <v>0</v>
      </c>
      <c r="E181" s="178">
        <f>Site!D31</f>
        <v>0</v>
      </c>
      <c r="F181" s="178">
        <f>Site!E31</f>
        <v>0</v>
      </c>
      <c r="G181" s="4" t="str">
        <f>Site!F31</f>
        <v>Light Pollution Reduction</v>
      </c>
      <c r="H181" s="4">
        <f>Site!G31</f>
        <v>0</v>
      </c>
      <c r="I181" s="4">
        <f>Site!H31</f>
        <v>0</v>
      </c>
      <c r="J181" s="188">
        <f>Site!I31</f>
        <v>0</v>
      </c>
    </row>
    <row r="182" spans="1:10" ht="213.75" hidden="1">
      <c r="A182" s="230" t="s">
        <v>123</v>
      </c>
      <c r="B182" s="88"/>
      <c r="C182" s="88"/>
      <c r="D182" s="88"/>
      <c r="E182" s="88"/>
      <c r="F182" s="88"/>
      <c r="G182" s="4" t="str">
        <f>Site!F32</f>
        <v>Building, Amenity Desk, and Site Lighting are Dark Sky Compliant</v>
      </c>
      <c r="H182" s="4" t="str">
        <f>Site!G32</f>
        <v>Installed exterior lighting must be fully shielded (pointing downward) to minimize skyglow, glare and light trespass.  Consider looking for lights that is rated and approved by the International Dark-Sky Association or lighting with "BUG" (Backlight, Up light and Glare) Ratings which are indicators of light trespass.</v>
      </c>
      <c r="I182" s="4" t="str">
        <f>Site!H32</f>
        <v>Provide specifications, construction detail and lighting cut sheets indicating dark sky compliance.</v>
      </c>
      <c r="J182" s="188">
        <f>Site!I32</f>
        <v>0</v>
      </c>
    </row>
    <row r="183" spans="1:10" hidden="1">
      <c r="A183" s="229" t="str">
        <f>Site!A33</f>
        <v>S 6</v>
      </c>
      <c r="B183" s="662">
        <f>Site!B33</f>
        <v>0</v>
      </c>
      <c r="C183" s="47"/>
      <c r="D183" s="178">
        <f>Site!C33</f>
        <v>0</v>
      </c>
      <c r="E183" s="178">
        <f>Site!D33</f>
        <v>0</v>
      </c>
      <c r="F183" s="178">
        <f>Site!E33</f>
        <v>0</v>
      </c>
      <c r="G183" s="4" t="str">
        <f>Site!F33</f>
        <v>Stormwater Management</v>
      </c>
      <c r="H183" s="4">
        <f>Site!G33</f>
        <v>0</v>
      </c>
      <c r="I183" s="4">
        <f>Site!H33</f>
        <v>0</v>
      </c>
      <c r="J183" s="188">
        <f>Site!I33</f>
        <v>0</v>
      </c>
    </row>
    <row r="184" spans="1:10" ht="142.5" hidden="1">
      <c r="A184" s="230" t="s">
        <v>124</v>
      </c>
      <c r="B184" s="88"/>
      <c r="C184" s="88"/>
      <c r="D184" s="88"/>
      <c r="E184" s="88"/>
      <c r="F184" s="88"/>
      <c r="G184" s="378" t="str">
        <f>Site!F34</f>
        <v>Rate and Quantity</v>
      </c>
      <c r="H184" s="378" t="str">
        <f>Site!G34</f>
        <v>No net increase in Stormwater runoff from pre-development conditions to post-development</v>
      </c>
      <c r="I184" s="378" t="str">
        <f>Site!H34</f>
        <v>Civil Engineering stormwater calculations and narrative explaining how the design improves the water quality</v>
      </c>
      <c r="J184" s="424">
        <f>Site!I34</f>
        <v>0</v>
      </c>
    </row>
    <row r="185" spans="1:10" ht="142.5" hidden="1">
      <c r="A185" s="229" t="str">
        <f>Site!A35</f>
        <v>S 6.02</v>
      </c>
      <c r="B185" s="662">
        <f>Site!B35</f>
        <v>1</v>
      </c>
      <c r="C185" s="47"/>
      <c r="D185" s="178">
        <f>Site!C35</f>
        <v>0</v>
      </c>
      <c r="E185" s="178">
        <f>Site!D35</f>
        <v>0</v>
      </c>
      <c r="F185" s="178">
        <f>Site!E35</f>
        <v>0</v>
      </c>
      <c r="G185" s="4" t="str">
        <f>Site!F35</f>
        <v>Treatment</v>
      </c>
      <c r="H185" s="4" t="str">
        <f>Site!G35</f>
        <v>Provide onsite treatment of stormwater to remove 80% of (TSS) Total Suspended Solids and 40% of (TP)Total Phosphorous</v>
      </c>
      <c r="I185" s="4" t="str">
        <f>Site!H35</f>
        <v>Civil engineering stormwater calculations and narrative explaining how the design improves the water quality</v>
      </c>
      <c r="J185" s="188">
        <f>Site!I35</f>
        <v>0</v>
      </c>
    </row>
    <row r="186" spans="1:10" ht="128.25" hidden="1">
      <c r="A186" s="229" t="str">
        <f>Site!A36</f>
        <v>S 6.03</v>
      </c>
      <c r="B186" s="662">
        <f>Site!B36</f>
        <v>2</v>
      </c>
      <c r="C186" s="47"/>
      <c r="D186" s="178">
        <f>Site!C36</f>
        <v>0</v>
      </c>
      <c r="E186" s="178">
        <f>Site!D36</f>
        <v>0</v>
      </c>
      <c r="F186" s="178">
        <f>Site!E36</f>
        <v>0</v>
      </c>
      <c r="G186" s="4" t="str">
        <f>Site!F36</f>
        <v xml:space="preserve">Littoral Vegetation </v>
      </c>
      <c r="H186" s="4" t="str">
        <f>Site!G36</f>
        <v>Use littoral vegetation surrounding stormwater ponds - a minimum of 75% of the shoreline (calculated based on percentage of linear feet of shoreline) shall be vegetated with littoral plants.</v>
      </c>
      <c r="I186" s="4" t="str">
        <f>Site!H36</f>
        <v xml:space="preserve">Plant list and detention pond design.  </v>
      </c>
      <c r="J186" s="188">
        <f>Site!I36</f>
        <v>0</v>
      </c>
    </row>
    <row r="187" spans="1:10" ht="370.5" hidden="1">
      <c r="A187" s="229" t="str">
        <f>Site!A37</f>
        <v>S 6.04</v>
      </c>
      <c r="B187" s="662">
        <f>Site!B37</f>
        <v>3</v>
      </c>
      <c r="C187" s="47"/>
      <c r="D187" s="178">
        <f>Site!C37</f>
        <v>0</v>
      </c>
      <c r="E187" s="178">
        <f>Site!D37</f>
        <v>0</v>
      </c>
      <c r="F187" s="178">
        <f>Site!E37</f>
        <v>0</v>
      </c>
      <c r="G187" s="4" t="str">
        <f>Site!F37</f>
        <v>Alternative Stormwater Detention:  Rain Gardens, Infiltration Trenches, Rainwater Harvesting, and Injection Wells.
1 point:  50% of stormwater collected using LID
2 points:  75% of stormwater collected using LID
3 points:  100% of stormwater collected using LID</v>
      </c>
      <c r="H187" s="4" t="str">
        <f>Site!G37</f>
        <v xml:space="preserve">Uses Low Impact Development (LID) alternatives to collect and treat stormwater.  Alternative systems that qualify include rain gardens, bio-retention filtration systems, infiltration trenches, vegetated roofing and injection wells.  A minimum of 50% of the stormwater collection and treatment must use the low impact development treatment system to achieve this credit.  Earn one point if 50% of the site stormwater is collected using low LID techniques.  Earn an additional point for each additional 25% of total site stormwater that is collected using LID techniques.   </v>
      </c>
      <c r="I187" s="4" t="str">
        <f>Site!H37</f>
        <v xml:space="preserve">Site design, stormwater calculations and construction details of low impact development designs. </v>
      </c>
      <c r="J187" s="188">
        <f>Site!I37</f>
        <v>0</v>
      </c>
    </row>
    <row r="188" spans="1:10" ht="185.25" hidden="1">
      <c r="A188" s="229" t="str">
        <f>Site!A38</f>
        <v>S 6.05</v>
      </c>
      <c r="B188" s="662">
        <f>Site!B38</f>
        <v>1</v>
      </c>
      <c r="C188" s="47"/>
      <c r="D188" s="178">
        <f>Site!C38</f>
        <v>0</v>
      </c>
      <c r="E188" s="178">
        <f>Site!D38</f>
        <v>0</v>
      </c>
      <c r="F188" s="178">
        <f>Site!E38</f>
        <v>0</v>
      </c>
      <c r="G188" s="4" t="str">
        <f>Site!F38</f>
        <v xml:space="preserve">Pervious Hardscape </v>
      </c>
      <c r="H188" s="4" t="str">
        <f>Site!G38</f>
        <v xml:space="preserve">Install pervious hardscape for a minimum of 25% of the hardscape.  Site hardscape includes roads, sidewalks, courtyards, and parking lots.  Hardscape may be porous pavers (open grid pavers) or permeable pavement (minimum percolation rate of 2 gal/min/SF and a minimum of 6 inches of open graded base below.    </v>
      </c>
      <c r="I188" s="4" t="str">
        <f>Site!H38</f>
        <v xml:space="preserve">Site drawing with pervious hardscape identified and cut sheet or calculations regarding percolation or perviousness.  </v>
      </c>
      <c r="J188" s="188">
        <f>Site!I38</f>
        <v>0</v>
      </c>
    </row>
    <row r="189" spans="1:10" ht="156.75" hidden="1">
      <c r="A189" s="229" t="str">
        <f>Site!A39</f>
        <v>S 6.06</v>
      </c>
      <c r="B189" s="662">
        <f>Site!B39</f>
        <v>1</v>
      </c>
      <c r="C189" s="47"/>
      <c r="D189" s="178">
        <f>Site!C39</f>
        <v>0</v>
      </c>
      <c r="E189" s="178">
        <f>Site!D39</f>
        <v>0</v>
      </c>
      <c r="F189" s="178">
        <f>Site!E39</f>
        <v>0</v>
      </c>
      <c r="G189" s="4" t="str">
        <f>Site!F39</f>
        <v>Treat Stormwater from Adjacent Sites</v>
      </c>
      <c r="H189" s="4" t="str">
        <f>Site!G39</f>
        <v>Collect and treat stormwater from adjacent properties to assist in controlling both the quantity and quality of stormwater in the community.  Earn 1 point for each additional 10% of stormwater volume the project site can retain and treat.</v>
      </c>
      <c r="I189" s="4" t="str">
        <f>Site!H39</f>
        <v>Civil engineering stormwater calculations</v>
      </c>
      <c r="J189" s="188">
        <f>Site!I39</f>
        <v>0</v>
      </c>
    </row>
    <row r="190" spans="1:10" ht="14.65" hidden="1" thickBot="1">
      <c r="A190" s="229">
        <f>Site!A40</f>
        <v>0</v>
      </c>
      <c r="B190" s="662">
        <f>Site!B40</f>
        <v>0</v>
      </c>
      <c r="C190" s="214"/>
      <c r="D190" s="178">
        <f>Site!C40</f>
        <v>0</v>
      </c>
      <c r="E190" s="178">
        <f>Site!D40</f>
        <v>0</v>
      </c>
      <c r="F190" s="178">
        <f>Site!E40</f>
        <v>0</v>
      </c>
      <c r="G190" s="4">
        <f>Site!F40</f>
        <v>0</v>
      </c>
      <c r="H190" s="4">
        <f>Site!G40</f>
        <v>0</v>
      </c>
      <c r="I190" s="4">
        <f>Site!H40</f>
        <v>0</v>
      </c>
      <c r="J190" s="188">
        <f>Site!I40</f>
        <v>0</v>
      </c>
    </row>
    <row r="191" spans="1:10" customFormat="1" ht="21.4" hidden="1" thickBot="1">
      <c r="A191" s="118" t="s">
        <v>345</v>
      </c>
      <c r="B191" s="64"/>
      <c r="C191" s="64"/>
      <c r="D191" s="64"/>
      <c r="E191" s="64"/>
      <c r="F191" s="64"/>
      <c r="G191" s="301"/>
      <c r="H191" s="301"/>
      <c r="I191" s="301"/>
      <c r="J191" s="419"/>
    </row>
    <row r="192" spans="1:10" ht="26.25" hidden="1">
      <c r="A192" s="226" t="s">
        <v>67</v>
      </c>
      <c r="B192" s="80" t="s">
        <v>221</v>
      </c>
      <c r="C192" s="217" t="s">
        <v>335</v>
      </c>
      <c r="D192" s="80" t="s">
        <v>711</v>
      </c>
      <c r="E192" s="80" t="s">
        <v>219</v>
      </c>
      <c r="F192" s="80" t="s">
        <v>220</v>
      </c>
      <c r="G192" s="302"/>
      <c r="H192" s="302"/>
      <c r="I192" s="307"/>
      <c r="J192" s="420"/>
    </row>
    <row r="193" spans="1:10" ht="21" hidden="1">
      <c r="A193" s="227"/>
      <c r="B193" s="53">
        <f>SUM(B199:B249)</f>
        <v>63</v>
      </c>
      <c r="C193" s="215">
        <f>SUM(C199:C249)</f>
        <v>0</v>
      </c>
      <c r="D193" s="53">
        <f>SUM(D199:D249)</f>
        <v>0</v>
      </c>
      <c r="E193" s="53">
        <f>SUM(E199:E249)</f>
        <v>0</v>
      </c>
      <c r="F193" s="53">
        <f>SUM(F199:F249)</f>
        <v>0</v>
      </c>
      <c r="G193" s="303" t="s">
        <v>320</v>
      </c>
      <c r="H193" s="306">
        <f>IF(D193&lt;10,10-D193,0)</f>
        <v>10</v>
      </c>
      <c r="I193" s="303"/>
      <c r="J193" s="421"/>
    </row>
    <row r="194" spans="1:10" customFormat="1" ht="78.75" hidden="1">
      <c r="A194" s="115" t="s">
        <v>20</v>
      </c>
      <c r="B194" s="116"/>
      <c r="C194" s="116"/>
      <c r="D194" s="116"/>
      <c r="E194" s="116"/>
      <c r="F194" s="116"/>
      <c r="G194" s="109" t="s">
        <v>216</v>
      </c>
      <c r="H194" s="109" t="s">
        <v>217</v>
      </c>
      <c r="I194" s="110" t="s">
        <v>218</v>
      </c>
      <c r="J194" s="415" t="s">
        <v>228</v>
      </c>
    </row>
    <row r="195" spans="1:10" ht="15.75" hidden="1">
      <c r="A195" s="228" t="s">
        <v>57</v>
      </c>
      <c r="B195" s="73"/>
      <c r="C195" s="73"/>
      <c r="D195" s="73"/>
      <c r="E195" s="73"/>
      <c r="F195" s="73"/>
      <c r="H195" s="1"/>
      <c r="I195" s="2"/>
      <c r="J195" s="394"/>
    </row>
    <row r="196" spans="1:10" ht="270.75" hidden="1">
      <c r="A196" s="229" t="str">
        <f>Health!A7</f>
        <v>H P2</v>
      </c>
      <c r="B196" s="662" t="str">
        <f>Health!B7</f>
        <v>Required</v>
      </c>
      <c r="C196" s="98"/>
      <c r="D196" s="213">
        <f>Health!C7</f>
        <v>0</v>
      </c>
      <c r="E196" s="98"/>
      <c r="F196" s="98"/>
      <c r="G196" s="24" t="str">
        <f>Health!F7</f>
        <v>Construction IAQ Management Plan, During Construction</v>
      </c>
      <c r="H196" s="24" t="str">
        <f>Health!G7</f>
        <v>Indoor Environmental Quality shall be protected during construction according to SMACNA guidelines.</v>
      </c>
      <c r="I196" s="24" t="str">
        <f>Health!H7</f>
        <v>Provide copy of the specifications indicating use of SMACNA guidelines and letter from the contractor signed both by the project manager and field superintendent indicating they have implemented the SMACNA guidelines.</v>
      </c>
      <c r="J196" s="425">
        <f>Health!I7</f>
        <v>0</v>
      </c>
    </row>
    <row r="197" spans="1:10" ht="28.5" hidden="1">
      <c r="A197" s="229" t="str">
        <f>Health!A8</f>
        <v>H 1</v>
      </c>
      <c r="B197" s="662">
        <f>Health!B8</f>
        <v>0</v>
      </c>
      <c r="C197" s="98"/>
      <c r="D197" s="213">
        <f>Health!C8</f>
        <v>0</v>
      </c>
      <c r="E197" s="98"/>
      <c r="F197" s="98"/>
      <c r="G197" s="24" t="str">
        <f>Health!F8</f>
        <v xml:space="preserve">Design - Systems:  Protect, Monitor, Remediate Poor IEQ </v>
      </c>
      <c r="H197" s="24">
        <f>Health!G8</f>
        <v>0</v>
      </c>
      <c r="I197" s="24">
        <f>Health!H8</f>
        <v>0</v>
      </c>
      <c r="J197" s="425">
        <f>Health!I8</f>
        <v>0</v>
      </c>
    </row>
    <row r="198" spans="1:10" hidden="1">
      <c r="A198" s="313" t="s">
        <v>157</v>
      </c>
      <c r="B198" s="88"/>
      <c r="C198" s="88"/>
      <c r="D198" s="88"/>
      <c r="E198" s="88"/>
      <c r="F198" s="88"/>
      <c r="G198" s="874" t="str">
        <f>Health!F9</f>
        <v>Carbon Dioxide (CO2) Monitoring</v>
      </c>
      <c r="H198" s="875"/>
      <c r="I198" s="379">
        <f>Health!H9</f>
        <v>0</v>
      </c>
      <c r="J198" s="426">
        <f>Health!I9</f>
        <v>0</v>
      </c>
    </row>
    <row r="199" spans="1:10" ht="128.25" hidden="1">
      <c r="A199" s="229" t="str">
        <f>Health!A10</f>
        <v>H 1.01.01</v>
      </c>
      <c r="B199" s="662">
        <f>Health!B10</f>
        <v>1</v>
      </c>
      <c r="C199" s="120"/>
      <c r="D199" s="120"/>
      <c r="E199" s="120"/>
      <c r="F199" s="120"/>
      <c r="G199" s="24" t="str">
        <f>Health!F10</f>
        <v>Assembly Areas</v>
      </c>
      <c r="H199" s="24" t="str">
        <f>Health!G10</f>
        <v>Systems shall be designed to monitor carbon dioxide (CO2) within the building and activate a system w/ corrective action plan such that mechanical air conditioning system can introduce treated fresh air as needed.</v>
      </c>
      <c r="I199" s="24" t="str">
        <f>Health!H10</f>
        <v>Construction detail of CO2 monitoring system on mechanical plans and cut sheet of equipment</v>
      </c>
      <c r="J199" s="425">
        <f>Health!I10</f>
        <v>0</v>
      </c>
    </row>
    <row r="200" spans="1:10" ht="128.25" hidden="1">
      <c r="A200" s="229" t="str">
        <f>Health!A11</f>
        <v>H 1.01.02</v>
      </c>
      <c r="B200" s="662">
        <f>Health!B11</f>
        <v>1</v>
      </c>
      <c r="C200" s="47"/>
      <c r="D200" s="182">
        <f>Health!C11</f>
        <v>0</v>
      </c>
      <c r="E200" s="182">
        <f>Health!D11</f>
        <v>0</v>
      </c>
      <c r="F200" s="182">
        <f>Health!E11</f>
        <v>0</v>
      </c>
      <c r="G200" s="24" t="str">
        <f>Health!F11</f>
        <v>All Common Areas</v>
      </c>
      <c r="H200" s="24" t="str">
        <f>Health!G11</f>
        <v>Systems shall be designed to monitor carbon dioxide (CO2) within the building and activate a system with corrective action plan such that mechanical air conditioning system can introduce treated fresh air as needed.</v>
      </c>
      <c r="I200" s="24" t="str">
        <f>Health!H11</f>
        <v>Construction detail of CO2 monitoring system on mechanical plans and cut sheet of equipment</v>
      </c>
      <c r="J200" s="425">
        <f>Health!I11</f>
        <v>0</v>
      </c>
    </row>
    <row r="201" spans="1:10" ht="128.25" hidden="1">
      <c r="A201" s="229" t="str">
        <f>Health!A12</f>
        <v>H 1.01.03</v>
      </c>
      <c r="B201" s="662">
        <f>Health!B12</f>
        <v>1</v>
      </c>
      <c r="C201" s="47"/>
      <c r="D201" s="182">
        <f>Health!C12</f>
        <v>0</v>
      </c>
      <c r="E201" s="182">
        <f>Health!D12</f>
        <v>0</v>
      </c>
      <c r="F201" s="182">
        <f>Health!E12</f>
        <v>0</v>
      </c>
      <c r="G201" s="24" t="str">
        <f>Health!F12</f>
        <v>Individual Units</v>
      </c>
      <c r="H201" s="24" t="str">
        <f>Health!G12</f>
        <v>Systems shall be designed to monitor carbon dioxide (CO2) within the building and activate a system with corrective action plan such that mechanical air conditioning system can introduce treated fresh air as needed.</v>
      </c>
      <c r="I201" s="24" t="str">
        <f>Health!H12</f>
        <v>Construction detail of CO2 monitoring system on mechanical plans and cut sheet of equipment</v>
      </c>
      <c r="J201" s="425">
        <f>Health!I12</f>
        <v>0</v>
      </c>
    </row>
    <row r="202" spans="1:10" ht="171" hidden="1">
      <c r="A202" s="229" t="str">
        <f>Health!A13</f>
        <v>H 1.02</v>
      </c>
      <c r="B202" s="662">
        <f>Health!B13</f>
        <v>1</v>
      </c>
      <c r="C202" s="47"/>
      <c r="D202" s="182">
        <f>Health!C13</f>
        <v>0</v>
      </c>
      <c r="E202" s="182">
        <f>Health!D13</f>
        <v>0</v>
      </c>
      <c r="F202" s="182">
        <f>Health!E13</f>
        <v>0</v>
      </c>
      <c r="G202" s="24" t="str">
        <f>Health!F13</f>
        <v>Increased Ventilation Effectiveness</v>
      </c>
      <c r="H202" s="24" t="str">
        <f>Health!G13</f>
        <v>Meet the minimum requirements of ASHRAE Standard 62.1–2010, Sections 4–7, Ventilation for Acceptable Indoor Air Quality (with errata), or a local equivalent, whichever is more stringent.  This credit shall be available for projects installing dehumidification systems.</v>
      </c>
      <c r="I202" s="24" t="str">
        <f>Health!H13</f>
        <v xml:space="preserve">Provide details on mechanical plans and system design </v>
      </c>
      <c r="J202" s="425">
        <f>Health!I13</f>
        <v>0</v>
      </c>
    </row>
    <row r="203" spans="1:10" ht="285" hidden="1">
      <c r="A203" s="229" t="str">
        <f>Health!A14</f>
        <v>H 1.03</v>
      </c>
      <c r="B203" s="662">
        <f>Health!B14</f>
        <v>1</v>
      </c>
      <c r="C203" s="47"/>
      <c r="D203" s="182">
        <f>Health!C14</f>
        <v>0</v>
      </c>
      <c r="E203" s="182">
        <f>Health!D14</f>
        <v>0</v>
      </c>
      <c r="F203" s="182">
        <f>Health!E14</f>
        <v>0</v>
      </c>
      <c r="G203" s="24" t="str">
        <f>Health!F14</f>
        <v>Building Entrance - Outdoor Pollutants</v>
      </c>
      <c r="H203" s="24" t="str">
        <f>Health!G14</f>
        <v xml:space="preserve">Project shall employ measures such as permanent walk-off grates or mats located at the building main entrance to reduce pollutant contamination of the building entrances.  Building entrance must be under cover or mats provided immediately inside the entrance and a maintenance plan must be included to maintain the integrity of the system.  Door mats must be sized , at a minimum, of the width of the door and 4 feet in the line of travel.  </v>
      </c>
      <c r="I203" s="24" t="str">
        <f>Health!H14</f>
        <v xml:space="preserve">Provide cut sheet and construction detail of the system installed </v>
      </c>
      <c r="J203" s="425">
        <f>Health!I14</f>
        <v>0</v>
      </c>
    </row>
    <row r="204" spans="1:10" hidden="1">
      <c r="A204" s="229" t="str">
        <f>Health!A15</f>
        <v>H 1.04</v>
      </c>
      <c r="B204" s="662">
        <f>Health!B15</f>
        <v>0</v>
      </c>
      <c r="C204" s="47"/>
      <c r="D204" s="182">
        <f>Health!C15</f>
        <v>0</v>
      </c>
      <c r="E204" s="182">
        <f>Health!D15</f>
        <v>0</v>
      </c>
      <c r="F204" s="182">
        <f>Health!E15</f>
        <v>0</v>
      </c>
      <c r="G204" s="24" t="str">
        <f>Health!F15</f>
        <v>Building Entrance - Covered Entry</v>
      </c>
      <c r="H204" s="24">
        <f>Health!G15</f>
        <v>0</v>
      </c>
      <c r="I204" s="24">
        <f>Health!H15</f>
        <v>0</v>
      </c>
      <c r="J204" s="425">
        <f>Health!I15</f>
        <v>0</v>
      </c>
    </row>
    <row r="205" spans="1:10" ht="156.75" hidden="1">
      <c r="A205" s="229" t="str">
        <f>Health!A16</f>
        <v>H 1.04.01</v>
      </c>
      <c r="B205" s="662">
        <f>Health!B16</f>
        <v>1</v>
      </c>
      <c r="C205" s="120"/>
      <c r="D205" s="120"/>
      <c r="E205" s="120"/>
      <c r="F205" s="120"/>
      <c r="G205" s="24" t="str">
        <f>Health!F16</f>
        <v>Main Entry</v>
      </c>
      <c r="H205" s="24" t="str">
        <f>Health!G16</f>
        <v xml:space="preserve">Main entrance of the building shall be covered with no less than 50 square feet of roof to protect entrance from rain.  The minimum depth of the entrance cover must be 8 feet perpendicular to the door.  </v>
      </c>
      <c r="I205" s="24" t="str">
        <f>Health!H16</f>
        <v>Provide a copy of the dimensioned plan indicating the covered entrance and the square footage of the entrance cover.</v>
      </c>
      <c r="J205" s="425">
        <f>Health!I16</f>
        <v>0</v>
      </c>
    </row>
    <row r="206" spans="1:10" ht="156.75" hidden="1">
      <c r="A206" s="229" t="str">
        <f>Health!A17</f>
        <v>H 1.04.02</v>
      </c>
      <c r="B206" s="662">
        <f>Health!B17</f>
        <v>1</v>
      </c>
      <c r="C206" s="47"/>
      <c r="D206" s="182">
        <f>Health!C17</f>
        <v>0</v>
      </c>
      <c r="E206" s="182">
        <f>Health!D17</f>
        <v>0</v>
      </c>
      <c r="F206" s="182">
        <f>Health!E17</f>
        <v>0</v>
      </c>
      <c r="G206" s="24" t="str">
        <f>Health!F17</f>
        <v>Entry from Primary Parking</v>
      </c>
      <c r="H206" s="24" t="str">
        <f>Health!G17</f>
        <v>Covered path from parking to the main entrance or a Porte cochere at the main entrance.</v>
      </c>
      <c r="I206" s="24" t="str">
        <f>Health!H17</f>
        <v>Provide a copy of the dimensioned plan indicating the covered entrance and the square footage of the entrance cover.</v>
      </c>
      <c r="J206" s="425">
        <f>Health!I17</f>
        <v>0</v>
      </c>
    </row>
    <row r="207" spans="1:10" hidden="1">
      <c r="A207" s="229" t="str">
        <f>Health!A18</f>
        <v>H 1.05</v>
      </c>
      <c r="B207" s="662">
        <f>Health!B18</f>
        <v>0</v>
      </c>
      <c r="C207" s="47"/>
      <c r="D207" s="182">
        <f>Health!C18</f>
        <v>0</v>
      </c>
      <c r="E207" s="182">
        <f>Health!D18</f>
        <v>0</v>
      </c>
      <c r="F207" s="182">
        <f>Health!E18</f>
        <v>0</v>
      </c>
      <c r="G207" s="24" t="str">
        <f>Health!F18</f>
        <v>High-Efficiency Air Filtration System</v>
      </c>
      <c r="H207" s="24">
        <f>Health!G18</f>
        <v>0</v>
      </c>
      <c r="I207" s="24">
        <f>Health!H18</f>
        <v>0</v>
      </c>
      <c r="J207" s="425">
        <f>Health!I18</f>
        <v>0</v>
      </c>
    </row>
    <row r="208" spans="1:10" ht="128.25" hidden="1">
      <c r="A208" s="229" t="str">
        <f>Health!A19</f>
        <v>H 1.05.01</v>
      </c>
      <c r="B208" s="662">
        <f>Health!B19</f>
        <v>6</v>
      </c>
      <c r="C208" s="120"/>
      <c r="D208" s="120"/>
      <c r="E208" s="120"/>
      <c r="F208" s="120"/>
      <c r="G208" s="24" t="str">
        <f>Health!F19</f>
        <v>Common Areas
1 point:  Install MERV 8 Air Filters During Construction
1 point:  Install MERV 8 Air Filters Pre Occupancy
2 points:  Install MERV 13 Air Filters During Construction
2 points:  Install MERV 13 Air Filters Pre Occupancy
2 Points:  Equip air conditioning systems with UV lights</v>
      </c>
      <c r="H208" s="24" t="str">
        <f>Health!G19</f>
        <v>Design a mechanical ventilation system to include improved air filtration.</v>
      </c>
      <c r="I208" s="24" t="str">
        <f>Health!H19</f>
        <v xml:space="preserve">Cut sheet of air filter system.  </v>
      </c>
      <c r="J208" s="425">
        <f>Health!I19</f>
        <v>0</v>
      </c>
    </row>
    <row r="209" spans="1:13" ht="128.25" hidden="1">
      <c r="A209" s="229" t="str">
        <f>Health!A20</f>
        <v>H 1.05.02</v>
      </c>
      <c r="B209" s="662">
        <f>Health!B20</f>
        <v>6</v>
      </c>
      <c r="C209" s="47"/>
      <c r="D209" s="182">
        <f>Health!C20</f>
        <v>0</v>
      </c>
      <c r="E209" s="182">
        <f>Health!D20</f>
        <v>0</v>
      </c>
      <c r="F209" s="182">
        <f>Health!E20</f>
        <v>0</v>
      </c>
      <c r="G209" s="24" t="str">
        <f>Health!F20</f>
        <v>Individual Units
1 point:  Install MERV 8 Air Filters During Construction
1 point:  Install MERV 8 Air Filters Pre Occupancy
2 points:  Install MERV 13 Air Filters During Construction
2 points:  Install MERV 13 Air Filters Pre Occupancy
2 Points:  Equip air conditioning systems with UV lights</v>
      </c>
      <c r="H209" s="24" t="str">
        <f>Health!G20</f>
        <v>Design a mechanical ventilation system to include improved air filtration.</v>
      </c>
      <c r="I209" s="24" t="str">
        <f>Health!H20</f>
        <v xml:space="preserve">Cut sheet of air filter system.  </v>
      </c>
      <c r="J209" s="425">
        <f>Health!I20</f>
        <v>0</v>
      </c>
    </row>
    <row r="210" spans="1:13" ht="142.5" hidden="1">
      <c r="A210" s="229" t="str">
        <f>Health!A21</f>
        <v>H 1.06</v>
      </c>
      <c r="B210" s="662">
        <f>Health!B21</f>
        <v>1</v>
      </c>
      <c r="C210" s="48"/>
      <c r="D210" s="182">
        <f>Health!C21</f>
        <v>0</v>
      </c>
      <c r="E210" s="182">
        <f>Health!D21</f>
        <v>0</v>
      </c>
      <c r="F210" s="182">
        <f>Health!E21</f>
        <v>0</v>
      </c>
      <c r="G210" s="24" t="str">
        <f>Health!F21</f>
        <v>Chemical and Cleaning Product Storage</v>
      </c>
      <c r="H210" s="24" t="str">
        <f>Health!G21</f>
        <v xml:space="preserve">Any room(s) containing chemicals or cleaning products for building O&amp;M is ventilated and under negative pressure with respect to the building.  The room must also have a door installed that will automatically close.  </v>
      </c>
      <c r="I210" s="24" t="str">
        <f>Health!H21</f>
        <v>Provide mechanical drawings and door schedule</v>
      </c>
      <c r="J210" s="425">
        <f>Health!I21</f>
        <v>0</v>
      </c>
    </row>
    <row r="211" spans="1:13" ht="57" hidden="1">
      <c r="A211" s="229" t="str">
        <f>Health!A22</f>
        <v>H 1.07</v>
      </c>
      <c r="B211" s="662">
        <f>Health!B22</f>
        <v>1</v>
      </c>
      <c r="C211" s="47"/>
      <c r="D211" s="182">
        <f>Health!C22</f>
        <v>0</v>
      </c>
      <c r="E211" s="182">
        <f>Health!D22</f>
        <v>0</v>
      </c>
      <c r="F211" s="182">
        <f>Health!E22</f>
        <v>0</v>
      </c>
      <c r="G211" s="24" t="str">
        <f>Health!F22</f>
        <v>Thermal Comfort, Comply with ASHRAE 55-1992</v>
      </c>
      <c r="H211" s="24" t="str">
        <f>Health!G22</f>
        <v>Comply with ASHRAE Standard 55-2010, for thermal comfort conditions.</v>
      </c>
      <c r="I211" s="24">
        <f>Health!H22</f>
        <v>0</v>
      </c>
      <c r="J211" s="425">
        <f>Health!I22</f>
        <v>0</v>
      </c>
      <c r="K211"/>
    </row>
    <row r="212" spans="1:13" ht="171" hidden="1">
      <c r="A212" s="229" t="str">
        <f>Health!A23</f>
        <v>H 1.08</v>
      </c>
      <c r="B212" s="662">
        <f>Health!B23</f>
        <v>5</v>
      </c>
      <c r="C212" s="47"/>
      <c r="D212" s="182">
        <f>Health!C23</f>
        <v>0</v>
      </c>
      <c r="E212" s="182">
        <f>Health!D23</f>
        <v>0</v>
      </c>
      <c r="F212" s="182">
        <f>Health!E23</f>
        <v>0</v>
      </c>
      <c r="G212" s="24" t="str">
        <f>Health!F23</f>
        <v>Thermal Comfort, Dehumidification System</v>
      </c>
      <c r="H212" s="24" t="str">
        <f>Health!G23</f>
        <v xml:space="preserve">System installed to control building humidity such as a desiccant system, enthalpy wheel, heat pipes, or dual path system.  The dehumidification system shall be centrally located and permanent servicing the common areas and individual units of the building.  </v>
      </c>
      <c r="I212" s="24" t="str">
        <f>Health!H23</f>
        <v xml:space="preserve">Letter from the mechanical engineer and cut sheet of dehumidification equipment.  </v>
      </c>
      <c r="J212" s="425">
        <f>Health!I23</f>
        <v>0</v>
      </c>
      <c r="K212"/>
    </row>
    <row r="213" spans="1:13" ht="71.25" hidden="1">
      <c r="A213" s="229" t="str">
        <f>Health!A24</f>
        <v>H 1.09</v>
      </c>
      <c r="B213" s="662">
        <f>Health!B24</f>
        <v>1</v>
      </c>
      <c r="C213" s="48"/>
      <c r="D213" s="182">
        <f>Health!C24</f>
        <v>0</v>
      </c>
      <c r="E213" s="182">
        <f>Health!D24</f>
        <v>0</v>
      </c>
      <c r="F213" s="182">
        <f>Health!E24</f>
        <v>0</v>
      </c>
      <c r="G213" s="24" t="str">
        <f>Health!F24</f>
        <v>Combustion: No Gas Water Heating Equipment Located Inside Conditioned Area – Or Use of Electric</v>
      </c>
      <c r="H213" s="24" t="str">
        <f>Health!G24</f>
        <v>One point is also available for use of a sealed combustion water heater, or use of an electric water heating system.</v>
      </c>
      <c r="I213" s="24" t="str">
        <f>Health!H24</f>
        <v xml:space="preserve">Mechanical Schedule </v>
      </c>
      <c r="J213" s="425">
        <f>Health!I24</f>
        <v>0</v>
      </c>
      <c r="K213"/>
    </row>
    <row r="214" spans="1:13" ht="85.5" hidden="1">
      <c r="A214" s="229" t="str">
        <f>Health!A25</f>
        <v>H 1.010</v>
      </c>
      <c r="B214" s="662">
        <f>Health!B25</f>
        <v>1</v>
      </c>
      <c r="C214" s="48"/>
      <c r="D214" s="182">
        <f>Health!C25</f>
        <v>0</v>
      </c>
      <c r="E214" s="182">
        <f>Health!D25</f>
        <v>0</v>
      </c>
      <c r="F214" s="182">
        <f>Health!E25</f>
        <v>0</v>
      </c>
      <c r="G214" s="24" t="str">
        <f>Health!F25</f>
        <v>Combustion: No Gas Heating Equipment Located Inside Conditioned Area – Or Use of Electric</v>
      </c>
      <c r="H214" s="24" t="str">
        <f>Health!G25</f>
        <v>One point is available for use of a sealed combustion furnace, or use of an electric heating system, such as a heat pump.</v>
      </c>
      <c r="I214" s="24" t="str">
        <f>Health!H25</f>
        <v>Mechanical Schedule</v>
      </c>
      <c r="J214" s="425">
        <f>Health!I25</f>
        <v>0</v>
      </c>
      <c r="K214"/>
    </row>
    <row r="215" spans="1:13" ht="199.5" hidden="1">
      <c r="A215" s="229" t="str">
        <f>Health!A26</f>
        <v>H 1.011</v>
      </c>
      <c r="B215" s="662">
        <f>Health!B26</f>
        <v>2</v>
      </c>
      <c r="C215" s="48"/>
      <c r="D215" s="182">
        <f>Health!C26</f>
        <v>0</v>
      </c>
      <c r="E215" s="182">
        <f>Health!D26</f>
        <v>0</v>
      </c>
      <c r="F215" s="182">
        <f>Health!E26</f>
        <v>0</v>
      </c>
      <c r="G215" s="24" t="str">
        <f>Health!F26</f>
        <v>Kitchen Hood Vented to Exterior</v>
      </c>
      <c r="H215" s="24" t="str">
        <f>Health!G26</f>
        <v>Home equipped with a range hood vented to the exterior of the building. Non-vented or ductless range hoods are not eligible for the point. Hood ducting must be of building code-approved materials and completely sealed to prevent leakage. Exterior of vent must also contain building code approved termination cover.</v>
      </c>
      <c r="I215" s="24" t="str">
        <f>Health!H26</f>
        <v>Schematic of vent, photos of rough in and cut sheet for range vent</v>
      </c>
      <c r="J215" s="425">
        <f>Health!I26</f>
        <v>0</v>
      </c>
      <c r="K215"/>
    </row>
    <row r="216" spans="1:13" ht="15.75" hidden="1">
      <c r="A216" s="229" t="str">
        <f>Health!A27</f>
        <v>H 2</v>
      </c>
      <c r="B216" s="662">
        <f>Health!B27</f>
        <v>0</v>
      </c>
      <c r="C216" s="48"/>
      <c r="D216" s="182">
        <f>Health!C27</f>
        <v>0</v>
      </c>
      <c r="E216" s="182">
        <f>Health!D27</f>
        <v>0</v>
      </c>
      <c r="F216" s="182">
        <f>Health!E27</f>
        <v>0</v>
      </c>
      <c r="G216" s="24" t="str">
        <f>Health!F27</f>
        <v>Design - Occupant Experience</v>
      </c>
      <c r="H216" s="24">
        <f>Health!G27</f>
        <v>0</v>
      </c>
      <c r="I216" s="24">
        <f>Health!H27</f>
        <v>0</v>
      </c>
      <c r="J216" s="425">
        <f>Health!I27</f>
        <v>0</v>
      </c>
      <c r="K216"/>
    </row>
    <row r="217" spans="1:13" ht="213.75" hidden="1">
      <c r="A217" s="313" t="s">
        <v>168</v>
      </c>
      <c r="B217" s="88"/>
      <c r="C217" s="88"/>
      <c r="D217" s="88"/>
      <c r="E217" s="88"/>
      <c r="F217" s="88"/>
      <c r="G217" s="665" t="str">
        <f>Health!F28</f>
        <v xml:space="preserve">Daylight
   2 points: 50% 
   3 points: 75% </v>
      </c>
      <c r="H217" s="665" t="str">
        <f>Health!G28</f>
        <v>Provide natural day lighting to 50% of interior spaces.  Achieve a minimum Daylight Factor (the ratio between the measured interior and exterior light levels in lumens) of 2% for a minimum of 25% of the occupied spaces of the building.  (Note: Occupied Space refers to all areas except hallways, bathrooms, laundry rooms and closets.)</v>
      </c>
      <c r="I217" s="665" t="str">
        <f>Health!H28</f>
        <v>Provide plans specifying the day lit areas and day lighting calculations for occupied spaces</v>
      </c>
      <c r="J217" s="666">
        <f>Health!I28</f>
        <v>0</v>
      </c>
      <c r="K217"/>
    </row>
    <row r="218" spans="1:13" ht="142.5" hidden="1">
      <c r="A218" s="229" t="str">
        <f>Health!A29</f>
        <v>H 2.02</v>
      </c>
      <c r="B218" s="662">
        <f>Health!B29</f>
        <v>3</v>
      </c>
      <c r="C218" s="47"/>
      <c r="D218" s="182">
        <f>Health!C29</f>
        <v>0</v>
      </c>
      <c r="E218" s="182">
        <f>Health!D29</f>
        <v>0</v>
      </c>
      <c r="F218" s="182">
        <f>Health!E29</f>
        <v>0</v>
      </c>
      <c r="G218" s="24" t="str">
        <f>Health!F29</f>
        <v>Views: Views for 75% of Spaces</v>
      </c>
      <c r="H218" s="24" t="str">
        <f>Health!G29</f>
        <v xml:space="preserve">Provide views to vision glazing for 75% of all occupants.  Occupants must have line of sight from occupied spaces to the exterior.  (Note: Occupied Space refers to all areas except hallways, bathrooms, laundry rooms and closets.)   </v>
      </c>
      <c r="I218" s="24" t="str">
        <f>Health!H29</f>
        <v>Provide floor plans showing line of site for occupied areas.</v>
      </c>
      <c r="J218" s="425">
        <f>Health!I29</f>
        <v>0</v>
      </c>
      <c r="K218"/>
      <c r="L218" s="184"/>
    </row>
    <row r="219" spans="1:13" ht="15.75" hidden="1">
      <c r="A219" s="229" t="str">
        <f>Health!A30</f>
        <v>H 2.03</v>
      </c>
      <c r="B219" s="662">
        <f>Health!B30</f>
        <v>0</v>
      </c>
      <c r="C219" s="47"/>
      <c r="D219" s="182">
        <f>Health!C30</f>
        <v>0</v>
      </c>
      <c r="E219" s="182">
        <f>Health!D30</f>
        <v>0</v>
      </c>
      <c r="F219" s="182">
        <f>Health!E30</f>
        <v>0</v>
      </c>
      <c r="G219" s="24" t="str">
        <f>Health!F30</f>
        <v>Acoustics</v>
      </c>
      <c r="H219" s="24">
        <f>Health!G30</f>
        <v>0</v>
      </c>
      <c r="I219" s="24">
        <f>Health!H30</f>
        <v>0</v>
      </c>
      <c r="J219" s="425">
        <f>Health!I30</f>
        <v>0</v>
      </c>
      <c r="K219"/>
    </row>
    <row r="220" spans="1:13" ht="99.75" hidden="1">
      <c r="A220" s="229" t="str">
        <f>Health!A31</f>
        <v>H 2.03.01</v>
      </c>
      <c r="B220" s="662">
        <f>Health!B31</f>
        <v>1</v>
      </c>
      <c r="C220" s="120"/>
      <c r="D220" s="120"/>
      <c r="E220" s="120"/>
      <c r="F220" s="120"/>
      <c r="G220" s="24" t="str">
        <f>Health!F31</f>
        <v>Between Individual Units</v>
      </c>
      <c r="H220" s="24" t="str">
        <f>Health!G31</f>
        <v>Provide wall assembly with a STC rating ≥ 50</v>
      </c>
      <c r="I220" s="24" t="str">
        <f>Health!H31</f>
        <v xml:space="preserve">Provide cut sheets for the wall assembly and fenestration indicating the STC ratings.  </v>
      </c>
      <c r="J220" s="425">
        <f>Health!I31</f>
        <v>0</v>
      </c>
      <c r="K220"/>
    </row>
    <row r="221" spans="1:13" ht="99.75" hidden="1">
      <c r="A221" s="229" t="str">
        <f>Health!A32</f>
        <v>H 2.03.02</v>
      </c>
      <c r="B221" s="662">
        <f>Health!B32</f>
        <v>1</v>
      </c>
      <c r="C221" s="47"/>
      <c r="D221" s="182">
        <f>Health!C32</f>
        <v>0</v>
      </c>
      <c r="E221" s="182">
        <f>Health!D32</f>
        <v>0</v>
      </c>
      <c r="F221" s="182">
        <f>Health!E32</f>
        <v>0</v>
      </c>
      <c r="G221" s="685" t="str">
        <f>Health!F32</f>
        <v>Between Units and Common Areas</v>
      </c>
      <c r="H221" s="4" t="str">
        <f>Health!G32</f>
        <v>Provide wall assembly with a STC rating ≥ 55</v>
      </c>
      <c r="I221" s="4" t="str">
        <f>Health!H32</f>
        <v xml:space="preserve">Provide cut sheets for the wall assembly and fenestration indicating the STC ratings.  </v>
      </c>
      <c r="J221" s="425">
        <f>Health!I32</f>
        <v>0</v>
      </c>
      <c r="K221"/>
    </row>
    <row r="222" spans="1:13" ht="99.75" hidden="1">
      <c r="A222" s="229" t="str">
        <f>Health!A33</f>
        <v>H 2.03.03</v>
      </c>
      <c r="B222" s="662">
        <f>Health!B33</f>
        <v>1</v>
      </c>
      <c r="C222" s="47"/>
      <c r="D222" s="182">
        <f>Health!C33</f>
        <v>0</v>
      </c>
      <c r="E222" s="182">
        <f>Health!D33</f>
        <v>0</v>
      </c>
      <c r="F222" s="182">
        <f>Health!E33</f>
        <v>0</v>
      </c>
      <c r="G222" s="685" t="str">
        <f>Health!F33</f>
        <v>Exterior Wall Assembly</v>
      </c>
      <c r="H222" s="4" t="str">
        <f>Health!G33</f>
        <v>Provide wall assembly with a STC rating ≥ 50</v>
      </c>
      <c r="I222" s="4" t="str">
        <f>Health!H33</f>
        <v xml:space="preserve">Provide cut sheets for the wall assembly and fenestration indicating the STC ratings.  </v>
      </c>
      <c r="J222" s="425">
        <f>Health!I33</f>
        <v>0</v>
      </c>
      <c r="K222"/>
      <c r="L222" s="184"/>
    </row>
    <row r="223" spans="1:13" ht="71.25" hidden="1">
      <c r="A223" s="229" t="str">
        <f>Health!A34</f>
        <v>H 2.03.04</v>
      </c>
      <c r="B223" s="662">
        <f>Health!B34</f>
        <v>1</v>
      </c>
      <c r="C223" s="47"/>
      <c r="D223" s="182">
        <f>Health!C34</f>
        <v>0</v>
      </c>
      <c r="E223" s="182">
        <f>Health!D34</f>
        <v>0</v>
      </c>
      <c r="F223" s="182">
        <f>Health!E34</f>
        <v>0</v>
      </c>
      <c r="G223" s="685" t="str">
        <f>Health!F34</f>
        <v>Fenestration</v>
      </c>
      <c r="H223" s="4" t="str">
        <f>Health!G34</f>
        <v>Provide fenestration STC rating  ≥ 30</v>
      </c>
      <c r="I223" s="4" t="str">
        <f>Health!H34</f>
        <v xml:space="preserve">Provide cut sheets for the fenestration indicating the STC ratings.  </v>
      </c>
      <c r="J223" s="425">
        <f>Health!I34</f>
        <v>0</v>
      </c>
      <c r="K223"/>
      <c r="L223" s="184"/>
      <c r="M223" s="184"/>
    </row>
    <row r="224" spans="1:13" ht="71.25" hidden="1">
      <c r="A224" s="229" t="str">
        <f>Health!A35</f>
        <v>H 2.03.05</v>
      </c>
      <c r="B224" s="662">
        <f>Health!B35</f>
        <v>1</v>
      </c>
      <c r="C224" s="47"/>
      <c r="D224" s="182">
        <f>Health!C35</f>
        <v>0</v>
      </c>
      <c r="E224" s="182">
        <f>Health!D35</f>
        <v>0</v>
      </c>
      <c r="F224" s="182">
        <f>Health!E35</f>
        <v>0</v>
      </c>
      <c r="G224" s="685" t="str">
        <f>Health!F35</f>
        <v>Floor Assembly</v>
      </c>
      <c r="H224" s="4" t="str">
        <f>Health!G35</f>
        <v>Provide floor assembly with STC or Impact Insulation Class (IIC) of 50 or greater.</v>
      </c>
      <c r="I224" s="4" t="str">
        <f>Health!H35</f>
        <v xml:space="preserve">Provide cut sheets for the fenestration indicating the STC ratings.  </v>
      </c>
      <c r="J224" s="425">
        <f>Health!I36</f>
        <v>0</v>
      </c>
      <c r="K224"/>
      <c r="M224" s="185"/>
    </row>
    <row r="225" spans="1:16" ht="42.75" hidden="1">
      <c r="A225" s="229" t="str">
        <f>Health!A36</f>
        <v>H 2.04</v>
      </c>
      <c r="B225" s="662">
        <f>Health!B36</f>
        <v>1</v>
      </c>
      <c r="C225" s="47"/>
      <c r="D225" s="182">
        <f>Health!C36</f>
        <v>0</v>
      </c>
      <c r="E225" s="182">
        <f>Health!D36</f>
        <v>0</v>
      </c>
      <c r="F225" s="182">
        <f>Health!E36</f>
        <v>0</v>
      </c>
      <c r="G225" s="685" t="str">
        <f>Health!F36</f>
        <v>Cleanability: Narrow Grout Lines</v>
      </c>
      <c r="H225" s="4" t="str">
        <f>Health!G36</f>
        <v>All grout lines between tiles must be less than 3/16" wide</v>
      </c>
      <c r="I225" s="4" t="str">
        <f>Health!H36</f>
        <v>Specification and photo of installed tile</v>
      </c>
      <c r="J225" s="425">
        <f>Health!I37</f>
        <v>0</v>
      </c>
      <c r="K225"/>
      <c r="M225" s="185"/>
    </row>
    <row r="226" spans="1:16" ht="409.5" hidden="1">
      <c r="A226" s="229" t="str">
        <f>Health!A37</f>
        <v>H 2.05</v>
      </c>
      <c r="B226" s="662">
        <f>Health!B37</f>
        <v>2</v>
      </c>
      <c r="C226" s="47"/>
      <c r="D226" s="182">
        <f>Health!C37</f>
        <v>0</v>
      </c>
      <c r="E226" s="182">
        <f>Health!D37</f>
        <v>0</v>
      </c>
      <c r="F226" s="182">
        <f>Health!E37</f>
        <v>0</v>
      </c>
      <c r="G226" s="685" t="str">
        <f>Health!F37</f>
        <v>15% of Building Units and All Building Common Areas Designed to Meet ADA Standards</v>
      </c>
      <c r="H226" s="4" t="str">
        <f>Health!G37</f>
        <v xml:space="preserve">A minimum of 15% of the units in the building must comply with the following requirements:  
• Ample clear floor space (5 x 5 foot turning radius) to ensure maneuverability at lavatories, toilets, and tubs/showers
• The bathroom walls must be reinforced for grab bars that are installed at commode, tub, and shower (FGBC recommends following the ADAAG for height and size specifications).
• 32 inch minimum door width; 36 inches preferred
• 24 inch space on latch side of doors or automatic door opener
• Light switches a maximum height of 48" from the floor to the top of the switch
• Electrical outlets a minimum of 15" from the floor to the bottom of the outlet
• Lever handles on doors or doors without latches
• Rocker or touch switches
AND
Include at least one of the following options:
• Standard tub with a fold-up seat
• Tub with a transfer seat
• Whirlpool tub
• 3 x 3 foot transfer shower
• 5 x 5 foot roll-in shower
</v>
      </c>
      <c r="I226" s="4" t="str">
        <f>Health!H37</f>
        <v>Floorplan showing ADA units, cut sheets and signed approved submittal of ADA products, photos of installed features, and plan details</v>
      </c>
      <c r="J226" s="425">
        <f>Health!I38</f>
        <v>0</v>
      </c>
      <c r="K226"/>
      <c r="M226" s="185"/>
    </row>
    <row r="227" spans="1:16" ht="15.75" hidden="1">
      <c r="A227" s="229" t="str">
        <f>Health!A38</f>
        <v>H 3</v>
      </c>
      <c r="B227" s="662">
        <f>Health!B38</f>
        <v>0</v>
      </c>
      <c r="C227" s="47"/>
      <c r="D227" s="182">
        <f>Health!C38</f>
        <v>0</v>
      </c>
      <c r="E227" s="182">
        <f>Health!D38</f>
        <v>0</v>
      </c>
      <c r="F227" s="182">
        <f>Health!E38</f>
        <v>0</v>
      </c>
      <c r="G227" s="685" t="str">
        <f>Health!F38</f>
        <v>IAQ Management During Construction</v>
      </c>
      <c r="H227" s="4">
        <f>Health!G38</f>
        <v>0</v>
      </c>
      <c r="I227" s="4">
        <f>Health!H38</f>
        <v>0</v>
      </c>
      <c r="J227" s="425">
        <f>Health!I39</f>
        <v>0</v>
      </c>
      <c r="K227"/>
      <c r="M227" s="185"/>
    </row>
    <row r="228" spans="1:16" ht="384.75" hidden="1">
      <c r="A228" s="313" t="s">
        <v>169</v>
      </c>
      <c r="B228" s="88"/>
      <c r="C228" s="88"/>
      <c r="D228" s="88"/>
      <c r="E228" s="88"/>
      <c r="F228" s="88"/>
      <c r="G228" s="665" t="str">
        <f>Health!F39</f>
        <v>Protect Ducts, Range Hood, and Bath Exhaust Fans During Construction</v>
      </c>
      <c r="H228" s="665" t="str">
        <f>Health!G39</f>
        <v>All duct register boxes, supply plenums, range hood, the bath exhaust fans (housing or fan) and liner boxes are sealed off with cardboard, rigid duct board, or other suitable method directly following mechanical rough in.  The temporary tape used to seal the registers during a smoke test does not comply. Ducts must remain sealed until HVAC system start-up.  This step prevents construction dust and pollutants from accumulating in the duct system and being released into the air when the system is turned on. If interior finish work (painting, etc.) continues after HVAC start up, ducts must be re-sealed until work is complete</v>
      </c>
      <c r="I228" s="665" t="str">
        <f>Health!H39</f>
        <v>Photo</v>
      </c>
      <c r="J228" s="666">
        <f>Health!I39</f>
        <v>0</v>
      </c>
      <c r="K228"/>
      <c r="M228" s="185"/>
    </row>
    <row r="229" spans="1:16" ht="15.75" hidden="1">
      <c r="A229" s="229" t="str">
        <f>Health!A40</f>
        <v>H 3.02</v>
      </c>
      <c r="B229" s="662">
        <f>Health!B40</f>
        <v>0</v>
      </c>
      <c r="C229" s="47"/>
      <c r="D229" s="182">
        <f>Health!C40</f>
        <v>0</v>
      </c>
      <c r="E229" s="182">
        <f>Health!D40</f>
        <v>0</v>
      </c>
      <c r="F229" s="182">
        <f>Health!E40</f>
        <v>0</v>
      </c>
      <c r="G229" s="24">
        <f>Health!F40</f>
        <v>0</v>
      </c>
      <c r="H229" s="24">
        <f>Health!G40</f>
        <v>0</v>
      </c>
      <c r="I229" s="24">
        <f>Health!H40</f>
        <v>0</v>
      </c>
      <c r="J229" s="425">
        <f>Health!I41</f>
        <v>0</v>
      </c>
      <c r="K229"/>
      <c r="M229" s="185"/>
    </row>
    <row r="230" spans="1:16" ht="15.75" hidden="1">
      <c r="A230" s="229" t="str">
        <f>Health!A41</f>
        <v>H 3.02.01</v>
      </c>
      <c r="B230" s="662">
        <f>Health!B41</f>
        <v>0</v>
      </c>
      <c r="C230" s="47"/>
      <c r="D230" s="182">
        <f>Health!C41</f>
        <v>0</v>
      </c>
      <c r="E230" s="182">
        <f>Health!D41</f>
        <v>0</v>
      </c>
      <c r="F230" s="182">
        <f>Health!E41</f>
        <v>0</v>
      </c>
      <c r="G230" s="24" t="str">
        <f>Health!F41</f>
        <v>Moved to H1.05</v>
      </c>
      <c r="H230" s="24">
        <f>Health!G41</f>
        <v>0</v>
      </c>
      <c r="I230" s="24">
        <f>Health!H41</f>
        <v>0</v>
      </c>
      <c r="J230" s="425">
        <f>Health!I42</f>
        <v>0</v>
      </c>
      <c r="K230"/>
    </row>
    <row r="231" spans="1:16" ht="15.75" hidden="1">
      <c r="A231" s="229" t="str">
        <f>Health!A42</f>
        <v>H 3.02.02</v>
      </c>
      <c r="B231" s="662">
        <f>Health!B42</f>
        <v>0</v>
      </c>
      <c r="C231" s="47"/>
      <c r="D231" s="182">
        <f>Health!C42</f>
        <v>0</v>
      </c>
      <c r="E231" s="182">
        <f>Health!D42</f>
        <v>0</v>
      </c>
      <c r="F231" s="182">
        <f>Health!E42</f>
        <v>0</v>
      </c>
      <c r="G231" s="24" t="str">
        <f>Health!F42</f>
        <v>Moved to H1.05</v>
      </c>
      <c r="H231" s="24">
        <f>Health!G42</f>
        <v>0</v>
      </c>
      <c r="I231" s="24">
        <f>Health!H42</f>
        <v>0</v>
      </c>
      <c r="J231" s="425">
        <f>Health!I43</f>
        <v>0</v>
      </c>
      <c r="K231"/>
    </row>
    <row r="232" spans="1:16" ht="171" hidden="1">
      <c r="A232" s="229" t="str">
        <f>Health!A43</f>
        <v>H 3.03</v>
      </c>
      <c r="B232" s="662">
        <f>Health!B43</f>
        <v>1</v>
      </c>
      <c r="C232" s="47"/>
      <c r="D232" s="182">
        <f>Health!C43</f>
        <v>0</v>
      </c>
      <c r="E232" s="182">
        <f>Health!D43</f>
        <v>0</v>
      </c>
      <c r="F232" s="182">
        <f>Health!E43</f>
        <v>0</v>
      </c>
      <c r="G232" s="24" t="str">
        <f>Health!F43</f>
        <v>Pre-Occupancy IAQ Testing</v>
      </c>
      <c r="H232" s="24" t="str">
        <f>Health!G43</f>
        <v xml:space="preserve">Test and remediate building prior to occupancy using procedure consistent with the United States Environmental Protection Agency’s current Protocol for Environmental Requirements, Baseline IAQ and Materials, for the Research Triangle Park Campus, Section 01445. </v>
      </c>
      <c r="I232" s="24" t="str">
        <f>Health!H43</f>
        <v>Copy of the IAQ testing results indicating that the maximum chemical contaminant concentration requirements are not exceeded.</v>
      </c>
      <c r="J232" s="425">
        <f>Health!I44</f>
        <v>0</v>
      </c>
      <c r="K232"/>
    </row>
    <row r="233" spans="1:16" ht="42.75" hidden="1">
      <c r="A233" s="229" t="str">
        <f>Health!A44</f>
        <v>H 4</v>
      </c>
      <c r="B233" s="662">
        <f>Health!B44</f>
        <v>0</v>
      </c>
      <c r="C233" s="47"/>
      <c r="D233" s="182">
        <f>Health!C44</f>
        <v>0</v>
      </c>
      <c r="E233" s="182">
        <f>Health!D44</f>
        <v>0</v>
      </c>
      <c r="F233" s="182">
        <f>Health!E44</f>
        <v>0</v>
      </c>
      <c r="G233" s="24" t="str">
        <f>Health!F44</f>
        <v xml:space="preserve">Low-Emitting Materials/Healthy Finishes - APPLICABLE TO ALL MATERIALS INSIDE THE WEATHERPROOFING.  </v>
      </c>
      <c r="H233" s="24">
        <f>Health!G44</f>
        <v>0</v>
      </c>
      <c r="I233" s="24">
        <f>Health!H44</f>
        <v>0</v>
      </c>
      <c r="J233" s="425">
        <f>Health!I45</f>
        <v>0</v>
      </c>
      <c r="K233"/>
    </row>
    <row r="234" spans="1:16" ht="228" hidden="1">
      <c r="A234" s="313" t="s">
        <v>171</v>
      </c>
      <c r="B234" s="88"/>
      <c r="C234" s="88"/>
      <c r="D234" s="88"/>
      <c r="E234" s="88"/>
      <c r="F234" s="88"/>
      <c r="G234" s="665" t="str">
        <f>Health!F45</f>
        <v>Adhesives &amp; Sealants</v>
      </c>
      <c r="H234" s="665" t="str">
        <f>Health!G45</f>
        <v>All adhesives and sealants shall be low Volatile Organic Compound (VOC) and meet the VOC limits below that were established by the South Coast Air Quality Management District (SCAQMD) Rule #1168 AND all sealants used as fillers must meet or exceed the requirements of the Bay Area Air Quality Management District Regulation 8, Rule 51.</v>
      </c>
      <c r="I234" s="665" t="str">
        <f>Health!H45</f>
        <v>Contractor shall maintain all Material Safety Data Sheet (MSDS) highlighting the stated VOC emissions for each paint and coating used in the building.</v>
      </c>
      <c r="J234" s="666">
        <f>Health!I45</f>
        <v>0</v>
      </c>
      <c r="K234"/>
    </row>
    <row r="235" spans="1:16" ht="199.5" hidden="1">
      <c r="A235" s="229" t="str">
        <f>Health!A46</f>
        <v>H 4.02</v>
      </c>
      <c r="B235" s="662">
        <f>Health!B46</f>
        <v>2</v>
      </c>
      <c r="C235" s="47"/>
      <c r="D235" s="182">
        <f>Health!C46</f>
        <v>0</v>
      </c>
      <c r="E235" s="182">
        <f>Health!D46</f>
        <v>0</v>
      </c>
      <c r="F235" s="182">
        <f>Health!E46</f>
        <v>0</v>
      </c>
      <c r="G235" s="24" t="str">
        <f>Health!F46</f>
        <v>Paint</v>
      </c>
      <c r="H235" s="24" t="str">
        <f>Health!G46</f>
        <v>Interior paints and coatings shall be less than 100 g/l for non-flat paint and less than 50 g/l for flat paint.  Exterior paints and coatings shall be less than 200 g/l for non-flat and less than 100 g/l for flat.  
For additional architectural coating VOC limits please refer to SCAQMD Rule 1113</v>
      </c>
      <c r="I235" s="24" t="str">
        <f>Health!H46</f>
        <v>Contractor shall maintain all Material Safety Data Sheet (MSDS) highlighting the stated VOC emissions for each adhesive and sealant used in the building.</v>
      </c>
      <c r="J235" s="425"/>
      <c r="K235"/>
    </row>
    <row r="236" spans="1:16" ht="114" hidden="1">
      <c r="A236" s="229" t="str">
        <f>Health!A47</f>
        <v>H 4.03</v>
      </c>
      <c r="B236" s="662">
        <f>Health!B47</f>
        <v>2</v>
      </c>
      <c r="C236" s="47"/>
      <c r="D236" s="182">
        <f>Health!C47</f>
        <v>0</v>
      </c>
      <c r="E236" s="182">
        <f>Health!D47</f>
        <v>0</v>
      </c>
      <c r="F236" s="182">
        <f>Health!E47</f>
        <v>0</v>
      </c>
      <c r="G236" s="24" t="str">
        <f>Health!F47</f>
        <v>Carpet</v>
      </c>
      <c r="H236" s="24" t="str">
        <f>Health!G47</f>
        <v>All carpet and carpet products shall meet the Carpet &amp; Rug Institute Green Label Certification Program.</v>
      </c>
      <c r="I236" s="24" t="str">
        <f>Health!H47</f>
        <v>Provide carpet cut sheets or the VOC limits for each carpet product used in the building.</v>
      </c>
      <c r="J236" s="425">
        <f>Health!I48</f>
        <v>0</v>
      </c>
      <c r="K236"/>
    </row>
    <row r="237" spans="1:16" ht="285" hidden="1">
      <c r="A237" s="229" t="str">
        <f>Health!A48</f>
        <v>H 4.04</v>
      </c>
      <c r="B237" s="662">
        <f>Health!B48</f>
        <v>2</v>
      </c>
      <c r="C237" s="47"/>
      <c r="D237" s="182">
        <f>Health!C48</f>
        <v>0</v>
      </c>
      <c r="E237" s="182">
        <f>Health!D48</f>
        <v>0</v>
      </c>
      <c r="F237" s="182">
        <f>Health!E48</f>
        <v>0</v>
      </c>
      <c r="G237" s="24" t="str">
        <f>Health!F48</f>
        <v>Composite Wood</v>
      </c>
      <c r="H237" s="24" t="str">
        <f>Health!G48</f>
        <v>All composite wood and agrifiber products will contain no added urea-formaldehyde.  All woods must comply with TSCA Title VI (which has the same limits as the California Air Resources Board (CARB) and mandatory in the US since 2017) formaldehyde emission standards.  Products containing Ultra-low-emitting formaldehyde (ULEF) are acceptable.</v>
      </c>
      <c r="I237" s="24" t="str">
        <f>Health!H48</f>
        <v>Provide a manufacturers catalog cut sheet for each composite wood or agrifiber product used in the building indicating that the bonding agent used in each product contains no added urea-formaldehyde.</v>
      </c>
      <c r="J237" s="425">
        <f>Health!I49</f>
        <v>0</v>
      </c>
      <c r="K237"/>
      <c r="N237" s="105"/>
      <c r="P237" s="186"/>
    </row>
    <row r="238" spans="1:16" ht="42.75" hidden="1">
      <c r="A238" s="229" t="str">
        <f>Health!A49</f>
        <v>H 4.05</v>
      </c>
      <c r="B238" s="662">
        <f>Health!B49</f>
        <v>2</v>
      </c>
      <c r="C238" s="47"/>
      <c r="D238" s="182">
        <f>Health!C49</f>
        <v>0</v>
      </c>
      <c r="E238" s="182">
        <f>Health!D49</f>
        <v>0</v>
      </c>
      <c r="F238" s="182">
        <f>Health!E49</f>
        <v>0</v>
      </c>
      <c r="G238" s="24" t="str">
        <f>Health!F49</f>
        <v>Insulation</v>
      </c>
      <c r="H238" s="24" t="str">
        <f>Health!G49</f>
        <v>All Insulation products will be free of formaldehyde.</v>
      </c>
      <c r="I238" s="24">
        <f>Health!H49</f>
        <v>0</v>
      </c>
      <c r="J238" s="425">
        <f>Health!I50</f>
        <v>0</v>
      </c>
      <c r="K238"/>
      <c r="N238" s="105"/>
      <c r="P238" s="186"/>
    </row>
    <row r="239" spans="1:16" ht="15.75" hidden="1">
      <c r="A239" s="229" t="str">
        <f>Health!A50</f>
        <v>H 4.06</v>
      </c>
      <c r="B239" s="662">
        <f>Health!B50</f>
        <v>0</v>
      </c>
      <c r="C239" s="47"/>
      <c r="D239" s="182">
        <f>Health!C50</f>
        <v>0</v>
      </c>
      <c r="E239" s="182">
        <f>Health!D50</f>
        <v>0</v>
      </c>
      <c r="F239" s="182">
        <f>Health!E50</f>
        <v>0</v>
      </c>
      <c r="G239" s="24" t="str">
        <f>Health!F50</f>
        <v>Minimize Carpet Use</v>
      </c>
      <c r="H239" s="24">
        <f>Health!G50</f>
        <v>0</v>
      </c>
      <c r="I239" s="24">
        <f>Health!H50</f>
        <v>0</v>
      </c>
      <c r="J239" s="425">
        <f>Health!I51</f>
        <v>0</v>
      </c>
      <c r="K239"/>
      <c r="N239" s="105"/>
      <c r="P239" s="186"/>
    </row>
    <row r="240" spans="1:16" ht="156.75" hidden="1">
      <c r="A240" s="229" t="str">
        <f>Health!A51</f>
        <v>H 4.06.01</v>
      </c>
      <c r="B240" s="662">
        <f>Health!B51</f>
        <v>2</v>
      </c>
      <c r="C240" s="47"/>
      <c r="D240" s="47"/>
      <c r="E240" s="47"/>
      <c r="F240" s="47"/>
      <c r="G240" s="24" t="str">
        <f>Health!F51</f>
        <v>100% Hard Flooring Installed in Individual Units</v>
      </c>
      <c r="H240" s="24" t="str">
        <f>Health!G51</f>
        <v>The flooring installed shall be classified as hard or resilient and comply with GreenGuard,  NSF/ANSI 332 standard , Floorscore, SCS Indoor Advantage Gold, Declare, Cradle to Cradle, TCNA ANSI A138.1/Green Squared or similar health related certification.</v>
      </c>
      <c r="I240" s="24" t="str">
        <f>Health!H51</f>
        <v>Cut sheets of flooring selections.</v>
      </c>
      <c r="J240" s="425">
        <f>Health!I52</f>
        <v>0</v>
      </c>
      <c r="K240"/>
      <c r="N240" s="106"/>
      <c r="P240" s="186"/>
    </row>
    <row r="241" spans="1:16" ht="114" hidden="1">
      <c r="A241" s="229" t="str">
        <f>Health!A52</f>
        <v>H 4.06.02</v>
      </c>
      <c r="B241" s="662">
        <f>Health!B52</f>
        <v>2</v>
      </c>
      <c r="C241" s="47"/>
      <c r="D241" s="182">
        <f>Health!C52</f>
        <v>0</v>
      </c>
      <c r="E241" s="182">
        <f>Health!D52</f>
        <v>0</v>
      </c>
      <c r="F241" s="182">
        <f>Health!E52</f>
        <v>0</v>
      </c>
      <c r="G241" s="24" t="str">
        <f>Health!F52</f>
        <v>Carpet Tiles Used in Common Areas</v>
      </c>
      <c r="H241" s="24" t="str">
        <f>Health!G52</f>
        <v>If carpet is installed in common areas, carpet tiles must be used. All carpet and carpet products shall meet the Carpet &amp; Rug Institute Green Label Certification Program.</v>
      </c>
      <c r="I241" s="24" t="str">
        <f>Health!H52</f>
        <v>Provide carpet cut sheets or the VOC limits for each carpet product used in the building.</v>
      </c>
      <c r="J241" s="425">
        <f>Health!I53</f>
        <v>0</v>
      </c>
      <c r="K241"/>
      <c r="N241" s="106"/>
      <c r="P241" s="186"/>
    </row>
    <row r="242" spans="1:16" ht="370.5" hidden="1">
      <c r="A242" s="229" t="str">
        <f>Health!A53</f>
        <v>H 4.07</v>
      </c>
      <c r="B242" s="662">
        <f>Health!B53</f>
        <v>2</v>
      </c>
      <c r="C242" s="47"/>
      <c r="D242" s="182">
        <f>Health!C53</f>
        <v>0</v>
      </c>
      <c r="E242" s="182">
        <f>Health!D53</f>
        <v>0</v>
      </c>
      <c r="F242" s="182">
        <f>Health!E53</f>
        <v>0</v>
      </c>
      <c r="G242" s="24" t="str">
        <f>Health!F53</f>
        <v>Green Cleaning - Environmentally Friendly Maintenance - Green Cleaning Products in Common Areas</v>
      </c>
      <c r="H242" s="24" t="str">
        <f>Health!G53</f>
        <v>Owner shall maintain or contract a cleaning service to maintain the property using only non-toxic cleaning supplies in the regular maintenance of the building. A list of approved supplies must be posted in janitor closets and in common areas such as break rooms and restrooms.  Non-Toxic is defined as having a zero Health Hazard rating on the product’s Material Safety Data Sheet (MSDS) and listed as “non-toxic” for Acute Toxicity under “Section V - Health Information” on the MSDS.  Alternatively the products may be approved by the EPA's Design for Environment program or Green Seal.</v>
      </c>
      <c r="I242" s="24" t="str">
        <f>Health!H53</f>
        <v>Provide a list of approved cleaning products for the building</v>
      </c>
      <c r="J242" s="425">
        <f>Health!I54</f>
        <v>0</v>
      </c>
      <c r="K242"/>
      <c r="N242" s="106"/>
      <c r="P242" s="186"/>
    </row>
    <row r="243" spans="1:16" ht="57" hidden="1">
      <c r="A243" s="229" t="str">
        <f>Health!A54</f>
        <v>H 4.08</v>
      </c>
      <c r="B243" s="662">
        <f>Health!B54</f>
        <v>2</v>
      </c>
      <c r="C243" s="47"/>
      <c r="D243" s="182">
        <f>Health!C54</f>
        <v>0</v>
      </c>
      <c r="E243" s="182">
        <f>Health!D54</f>
        <v>0</v>
      </c>
      <c r="F243" s="182">
        <f>Health!E54</f>
        <v>0</v>
      </c>
      <c r="G243" s="24" t="str">
        <f>Health!F54</f>
        <v>Healthy Pool- Non-Chlorine System</v>
      </c>
      <c r="H243" s="24" t="str">
        <f>Health!G54</f>
        <v xml:space="preserve">Install  and use a pool sanitation system that reduces the use of chlorine.   </v>
      </c>
      <c r="I243" s="24" t="str">
        <f>Health!H54</f>
        <v>Cut sheet or photo of sanitation system</v>
      </c>
      <c r="J243" s="425">
        <f>Health!I55</f>
        <v>0</v>
      </c>
      <c r="K243"/>
      <c r="N243" s="105"/>
      <c r="P243" s="186"/>
    </row>
    <row r="244" spans="1:16" hidden="1">
      <c r="A244" s="229" t="str">
        <f>Health!A55</f>
        <v>H5</v>
      </c>
      <c r="B244" s="662">
        <f>Health!B55</f>
        <v>0</v>
      </c>
      <c r="C244" s="47"/>
      <c r="D244" s="182">
        <f>Health!C55</f>
        <v>0</v>
      </c>
      <c r="E244" s="182">
        <f>Health!D55</f>
        <v>0</v>
      </c>
      <c r="F244" s="182">
        <f>Health!E55</f>
        <v>0</v>
      </c>
      <c r="G244" s="24" t="str">
        <f>Health!F55</f>
        <v>Management</v>
      </c>
      <c r="H244" s="24">
        <f>Health!G55</f>
        <v>0</v>
      </c>
      <c r="I244" s="24">
        <f>Health!H55</f>
        <v>0</v>
      </c>
      <c r="J244" s="425">
        <f>Health!I56</f>
        <v>0</v>
      </c>
    </row>
    <row r="245" spans="1:16" hidden="1">
      <c r="A245" s="404" t="str">
        <f>Health!A56</f>
        <v>H 5.01</v>
      </c>
      <c r="B245" s="88">
        <f>Health!B56</f>
        <v>0</v>
      </c>
      <c r="C245" s="88"/>
      <c r="D245" s="88">
        <f>Health!C56</f>
        <v>0</v>
      </c>
      <c r="E245" s="88">
        <f>Health!D56</f>
        <v>0</v>
      </c>
      <c r="F245" s="88">
        <f>Health!E56</f>
        <v>0</v>
      </c>
      <c r="G245" s="404" t="str">
        <f>Health!F56</f>
        <v>Prohibit Smoking</v>
      </c>
      <c r="H245" s="88">
        <f>Health!G56</f>
        <v>0</v>
      </c>
      <c r="I245" s="88">
        <f>Health!H56</f>
        <v>0</v>
      </c>
      <c r="J245" s="666">
        <f>Health!I57</f>
        <v>0</v>
      </c>
    </row>
    <row r="246" spans="1:16" ht="409.5" hidden="1">
      <c r="A246" s="229" t="str">
        <f>Health!A57</f>
        <v>H 5.01.01</v>
      </c>
      <c r="B246" s="88">
        <f>Health!B57</f>
        <v>1</v>
      </c>
      <c r="C246" s="88"/>
      <c r="D246" s="88">
        <f>Health!C57</f>
        <v>0</v>
      </c>
      <c r="E246" s="88">
        <f>Health!D57</f>
        <v>0</v>
      </c>
      <c r="F246" s="88">
        <f>Health!E57</f>
        <v>0</v>
      </c>
      <c r="G246" s="191" t="str">
        <f>Health!F57</f>
        <v>Reduce Smoke Exposure and Transfer</v>
      </c>
      <c r="H246" s="45" t="str">
        <f>Health!G57</f>
        <v>1. Prohibit smoking in all common areas of the building. The prohibition must be communicated in building rental/lease agreements or condo/coop association covenants and restrictions, and provisions for enforcement must be included. 
2. Locate any exterior designated smoking areas, including balconies where smoking is permitted, at least 25 feet from entries, outdoor air intakes and operable windows opening to common areas.
3. Prohibit on-property smoking within 25 feet of entries, outdoor air intakes and operable windows. Provide signage to allow smoking in designated areas, prohibit smoking in designated areas or prohibit smoking on the entire property.</v>
      </c>
      <c r="I246" s="45" t="str">
        <f>Health!H57</f>
        <v>Copy of the covenants and restriction, plan showing designated smoking area, copy of signage</v>
      </c>
      <c r="J246" s="425"/>
    </row>
    <row r="247" spans="1:16" ht="409.5" hidden="1">
      <c r="A247" s="229" t="str">
        <f>Health!A58</f>
        <v>H 5.01.02</v>
      </c>
      <c r="B247" s="662">
        <f>Health!B58</f>
        <v>1</v>
      </c>
      <c r="C247" s="47"/>
      <c r="D247" s="182">
        <f>Health!C58</f>
        <v>0</v>
      </c>
      <c r="E247" s="182">
        <f>Health!D58</f>
        <v>0</v>
      </c>
      <c r="F247" s="182">
        <f>Health!E58</f>
        <v>0</v>
      </c>
      <c r="G247" s="4" t="str">
        <f>Health!F58</f>
        <v>Prohibit Smoking Throughout the Building</v>
      </c>
      <c r="H247" s="4" t="str">
        <f>Health!G58</f>
        <v xml:space="preserve">1. Prohibit smoking within living units. The prohibition must be communicated in building rental/lease agreements or condo/coop association covenants and restrictions, and provisions for enforcement must be included. 
2. Prohibit smoking in all common areas of the building. The prohibition must be communicated in building rental/lease agreements or condo/coop association covenants and restrictions, and provisions for enforcement must be included.
3. Any exterior designated smoking areas must be located at least 25 feet away from all entries, outdoor air intakes, and operable windows.
 </v>
      </c>
      <c r="I247" s="4" t="str">
        <f>Health!H58</f>
        <v>Copy of the covenants and restriction, plan showing designated smoking area, copy of signage</v>
      </c>
      <c r="J247" s="425">
        <f>Health!I58</f>
        <v>0</v>
      </c>
    </row>
    <row r="248" spans="1:16" ht="156.75" hidden="1">
      <c r="A248" s="229" t="str">
        <f>Health!A59</f>
        <v>H 5.01.03</v>
      </c>
      <c r="B248" s="662">
        <f>Health!B58</f>
        <v>1</v>
      </c>
      <c r="C248" s="47"/>
      <c r="D248" s="182">
        <f>Health!C59</f>
        <v>0</v>
      </c>
      <c r="E248" s="182">
        <f>Health!D59</f>
        <v>0</v>
      </c>
      <c r="F248" s="182">
        <f>Health!E59</f>
        <v>0</v>
      </c>
      <c r="G248" s="4" t="str">
        <f>Health!F59</f>
        <v>Prohibit Smoking Throughout Construction in the building and on the jobsite.</v>
      </c>
      <c r="H248" s="4" t="str">
        <f>Health!G59</f>
        <v>Prohibit smoking on the jobsite and in the building during construction.  Owner and Contractor must have a formal written policy attached to project contracts prohibiting smoking.  Jobsite signage must be posted in English, Spanish and as a graphic.</v>
      </c>
      <c r="I248" s="4" t="str">
        <f>Health!H59</f>
        <v>Copy of owner and contractor policy and jobsite photos</v>
      </c>
      <c r="J248" s="425">
        <f>Health!I59</f>
        <v>0</v>
      </c>
    </row>
    <row r="249" spans="1:16" ht="14.65" hidden="1" thickBot="1">
      <c r="A249" s="229">
        <f>Health!A61</f>
        <v>0</v>
      </c>
      <c r="B249" s="662">
        <v>2</v>
      </c>
      <c r="C249" s="47"/>
      <c r="D249" s="182">
        <f>Health!C61</f>
        <v>0</v>
      </c>
      <c r="E249" s="182">
        <f>Health!D61</f>
        <v>0</v>
      </c>
      <c r="F249" s="182">
        <f>Health!E61</f>
        <v>0</v>
      </c>
      <c r="G249" s="4">
        <f>Health!F61</f>
        <v>0</v>
      </c>
      <c r="H249" s="4">
        <f>Health!G61</f>
        <v>0</v>
      </c>
      <c r="I249" s="4">
        <f>Health!H61</f>
        <v>0</v>
      </c>
      <c r="J249" s="425">
        <f>Health!I61</f>
        <v>0</v>
      </c>
    </row>
    <row r="250" spans="1:16" customFormat="1" ht="21.4" hidden="1" thickBot="1">
      <c r="A250" s="118" t="s">
        <v>346</v>
      </c>
      <c r="B250" s="64"/>
      <c r="C250" s="64"/>
      <c r="D250" s="64"/>
      <c r="E250" s="64"/>
      <c r="F250" s="64"/>
      <c r="G250" s="301"/>
      <c r="H250" s="301"/>
      <c r="I250" s="301"/>
      <c r="J250" s="419"/>
    </row>
    <row r="251" spans="1:16" ht="26.25" hidden="1">
      <c r="A251" s="226" t="s">
        <v>67</v>
      </c>
      <c r="B251" s="80" t="s">
        <v>221</v>
      </c>
      <c r="C251" s="218" t="s">
        <v>335</v>
      </c>
      <c r="D251" s="80" t="s">
        <v>711</v>
      </c>
      <c r="E251" s="80" t="s">
        <v>219</v>
      </c>
      <c r="F251" s="80" t="s">
        <v>220</v>
      </c>
      <c r="G251" s="302"/>
      <c r="H251" s="302"/>
      <c r="I251" s="307"/>
      <c r="J251" s="420"/>
    </row>
    <row r="252" spans="1:16" ht="21" hidden="1">
      <c r="A252" s="227"/>
      <c r="B252" s="53">
        <f>SUM(B255:B269)</f>
        <v>28</v>
      </c>
      <c r="C252" s="215">
        <f>SUM(C255:C269)</f>
        <v>0</v>
      </c>
      <c r="D252" s="53">
        <f>SUM(D255:D269)</f>
        <v>0</v>
      </c>
      <c r="E252" s="53">
        <f>SUM(E255:E269)</f>
        <v>0</v>
      </c>
      <c r="F252" s="53">
        <f>SUM(F255:F269)</f>
        <v>0</v>
      </c>
      <c r="G252" s="303" t="s">
        <v>320</v>
      </c>
      <c r="H252" s="306">
        <f>IF(D252&lt;5,5-D252,0)</f>
        <v>5</v>
      </c>
      <c r="I252" s="303"/>
      <c r="J252" s="421"/>
    </row>
    <row r="253" spans="1:16" customFormat="1" ht="78.75" hidden="1">
      <c r="A253" s="113" t="s">
        <v>35</v>
      </c>
      <c r="B253" s="116"/>
      <c r="C253" s="116"/>
      <c r="D253" s="116"/>
      <c r="E253" s="116"/>
      <c r="F253" s="116"/>
      <c r="G253" s="109" t="s">
        <v>216</v>
      </c>
      <c r="H253" s="109" t="s">
        <v>217</v>
      </c>
      <c r="I253" s="110" t="s">
        <v>218</v>
      </c>
      <c r="J253" s="415" t="s">
        <v>228</v>
      </c>
    </row>
    <row r="254" spans="1:16" hidden="1">
      <c r="A254" s="377" t="str">
        <f>Materials!A6</f>
        <v>M 1.01</v>
      </c>
      <c r="B254" s="88"/>
      <c r="C254" s="88"/>
      <c r="D254" s="88"/>
      <c r="E254" s="88"/>
      <c r="F254" s="88"/>
      <c r="G254" s="183" t="s">
        <v>184</v>
      </c>
      <c r="H254" s="90"/>
      <c r="I254" s="91"/>
      <c r="J254" s="398"/>
    </row>
    <row r="255" spans="1:16" ht="409.5" hidden="1">
      <c r="A255" s="225" t="str">
        <f>Materials!A7</f>
        <v>M 1.02</v>
      </c>
      <c r="B255" s="662">
        <f>Materials!B7</f>
        <v>4</v>
      </c>
      <c r="C255" s="99"/>
      <c r="D255" s="187">
        <f>Materials!C7</f>
        <v>0</v>
      </c>
      <c r="E255" s="187">
        <f>Materials!D7</f>
        <v>0</v>
      </c>
      <c r="F255" s="187">
        <f>Materials!E7</f>
        <v>0</v>
      </c>
      <c r="G255" s="43" t="str">
        <f>Materials!F7</f>
        <v>Recycled Content
1 point:  &gt; 5% - 10%
2 points:  &gt; 10% - 15%
3 points:  &gt; 15% - 20%
4 points &gt; 20%</v>
      </c>
      <c r="H255" s="43" t="str">
        <f>Materials!G7</f>
        <v>Incorporate recycled materials (based on materials cost). Use materials with recycled content such that post-consumer and/or post-industrial recycled content constitutes a minimum of 5% of the total project cost.  Earn one additional point for each additional 5% of recycled content materials.  The value of the recycled content portion of a material or furnishing shall be determined by dividing the weight of recycled content in the item by the total weight of all material in the item, then multiplying the resulting percentage by the total value of the item.  Note pre-consumer waste may only be counted in this credit if it can be substantiated that the pre-consumer materials would otherwise have entered the waste stream.   Mechanical and electrical components shall not be included in this calculation. Recycled content materials shall be defined in accordance with the Federal Trade Commission document, Green Guides, available at:   https://www.ftc.gov/enforcement/rules/rulemaking-regulatory-reform-proceedings/green-guides.</v>
      </c>
      <c r="I255" s="43" t="str">
        <f>Materials!H7</f>
        <v xml:space="preserve">Complete the Materials Spreadsheet in the checklist.  Provide approved submittals for materials and documentation of the products recycled content.  </v>
      </c>
      <c r="J255" s="427">
        <f>Materials!I7</f>
        <v>0</v>
      </c>
    </row>
    <row r="256" spans="1:16" ht="114" hidden="1">
      <c r="A256" s="225" t="str">
        <f>Materials!A8</f>
        <v>M 1.03</v>
      </c>
      <c r="B256" s="662">
        <f>Materials!B8</f>
        <v>1</v>
      </c>
      <c r="C256" s="99"/>
      <c r="D256" s="187">
        <f>Materials!C8</f>
        <v>0</v>
      </c>
      <c r="E256" s="187">
        <f>Materials!D8</f>
        <v>0</v>
      </c>
      <c r="F256" s="187">
        <f>Materials!E8</f>
        <v>0</v>
      </c>
      <c r="G256" s="43" t="str">
        <f>Materials!F8</f>
        <v>Recyclable Materials</v>
      </c>
      <c r="H256" s="43" t="str">
        <f>Materials!G8</f>
        <v xml:space="preserve">Project is constructed of materials, the top 3 materials by volume, that a local recycling waste hauler has the infrastructure to successfully recycle.  </v>
      </c>
      <c r="I256" s="43" t="str">
        <f>Materials!H8</f>
        <v xml:space="preserve">Provide documentation of existing recycling infrastructure and diversion rates attainable.  </v>
      </c>
      <c r="J256" s="427">
        <f>Materials!I8</f>
        <v>0</v>
      </c>
    </row>
    <row r="257" spans="1:10" ht="256.5" hidden="1">
      <c r="A257" s="225" t="str">
        <f>Materials!A9</f>
        <v>M 1.04</v>
      </c>
      <c r="B257" s="662" t="str">
        <f>Materials!B9</f>
        <v>1-3</v>
      </c>
      <c r="C257" s="99"/>
      <c r="D257" s="187">
        <f>Materials!C9</f>
        <v>0</v>
      </c>
      <c r="E257" s="187">
        <f>Materials!D9</f>
        <v>0</v>
      </c>
      <c r="F257" s="187">
        <f>Materials!E9</f>
        <v>0</v>
      </c>
      <c r="G257" s="43" t="str">
        <f>Materials!F9</f>
        <v xml:space="preserve">Rapidly Renewable  &gt; 3% </v>
      </c>
      <c r="H257" s="43" t="str">
        <f>Materials!G9</f>
        <v>Incorporate rapidly renewable (plant to harvest cycle &lt;10 years) for 3% of the total value of all building materials and products used in the project.  Earn one additional point for each 2% of additional rapidly renewable materials such as bamboo flooring, wool carpets, straw board, cotton batt insulation, linoleum flooring, poplar OSB, and sunflower seed board and wheatgrass cabinetry qualify for this credit.</v>
      </c>
      <c r="I257" s="43" t="str">
        <f>Materials!H9</f>
        <v>Submit calculations demonstrating that the project incorporates the required percentage of rapidly renewable products. Refer to the "Materials Worksheet" for calculations.</v>
      </c>
      <c r="J257" s="427"/>
    </row>
    <row r="258" spans="1:10" ht="270.75" hidden="1">
      <c r="A258" s="225" t="str">
        <f>Materials!A10</f>
        <v>M 1.05</v>
      </c>
      <c r="B258" s="662">
        <f>Materials!B10</f>
        <v>3</v>
      </c>
      <c r="C258" s="99"/>
      <c r="D258" s="187">
        <f>Materials!C10</f>
        <v>0</v>
      </c>
      <c r="E258" s="187">
        <f>Materials!D10</f>
        <v>0</v>
      </c>
      <c r="F258" s="187">
        <f>Materials!E10</f>
        <v>0</v>
      </c>
      <c r="G258" s="43" t="str">
        <f>Materials!F10</f>
        <v xml:space="preserve">Certified Wood  </v>
      </c>
      <c r="H258" s="43" t="str">
        <f>Materials!G10</f>
        <v xml:space="preserve">Wood products are FSC, SFI or CSA certified. Use a minimum of 50% certified of wood-based materials and products, for wood building components including, but not limited to, structural framing and general dimensional framing, flooring, finishes, furnishings and non-rented temporary construction applications such as bracing, concrete form work and pedestrian barriers. Earn one additional point for each 25% additional certified wood used on the project. </v>
      </c>
      <c r="I258" s="43" t="str">
        <f>Materials!H10</f>
        <v xml:space="preserve">Submit a copy of the wood certification, approved submittal and the calculations showing percentage of certified wood used in the construction of the project.  </v>
      </c>
      <c r="J258" s="427">
        <f>Materials!I10</f>
        <v>0</v>
      </c>
    </row>
    <row r="259" spans="1:10" ht="199.5" hidden="1">
      <c r="A259" s="225" t="str">
        <f>Materials!A11</f>
        <v>M 1.06</v>
      </c>
      <c r="B259" s="662">
        <f>Materials!B11</f>
        <v>1</v>
      </c>
      <c r="C259" s="99"/>
      <c r="D259" s="187">
        <f>Materials!C11</f>
        <v>0</v>
      </c>
      <c r="E259" s="187">
        <f>Materials!D11</f>
        <v>0</v>
      </c>
      <c r="F259" s="187">
        <f>Materials!E11</f>
        <v>0</v>
      </c>
      <c r="G259" s="43" t="str">
        <f>Materials!F11</f>
        <v>Bio-based  &gt; 3%</v>
      </c>
      <c r="H259" s="43" t="str">
        <f>Materials!G11</f>
        <v>Earn one point if 3% of the materials, based on cost, are bio-based such as solid wood, engineered wood, bamboo, wool, cotton, cork, agricultural fibers, or other bio-based materials having at least 50% bio-based content.</v>
      </c>
      <c r="I259" s="43" t="str">
        <f>Materials!H11</f>
        <v xml:space="preserve">Complete the Materials Spreadsheet in the checklist.  Provide approved submittals for materials and documentation of the products biobased content.  </v>
      </c>
      <c r="J259" s="427" t="str">
        <f>Materials!I11</f>
        <v xml:space="preserve"> </v>
      </c>
    </row>
    <row r="260" spans="1:10" ht="142.5" hidden="1">
      <c r="A260" s="225" t="str">
        <f>Materials!A12</f>
        <v>M 1.07</v>
      </c>
      <c r="B260" s="662">
        <f>Materials!B12</f>
        <v>2</v>
      </c>
      <c r="C260" s="99"/>
      <c r="D260" s="187">
        <f>Materials!C12</f>
        <v>0</v>
      </c>
      <c r="E260" s="187">
        <f>Materials!D12</f>
        <v>0</v>
      </c>
      <c r="F260" s="187">
        <f>Materials!E12</f>
        <v>0</v>
      </c>
      <c r="G260" s="43" t="str">
        <f>Materials!F12</f>
        <v>Resource Efficient or Panelized Wall Systems</v>
      </c>
      <c r="H260" s="43" t="str">
        <f>Materials!G12</f>
        <v>Install a minimum of 80% of the non-structural exterior walls must be Autoclaved Aerated Concrete (AAC), Insulated Concrete Forms (ICF), or Structural Insulated Panels (SIPs) or a combination thereof.</v>
      </c>
      <c r="I260" s="43" t="str">
        <f>Materials!H12</f>
        <v>Photo, detailed plans, or material cut sheets. Refer to the "Materials Worksheet" for calculations.</v>
      </c>
      <c r="J260" s="427">
        <f>Materials!I12</f>
        <v>0</v>
      </c>
    </row>
    <row r="261" spans="1:10" ht="57" hidden="1">
      <c r="A261" s="225" t="str">
        <f>Materials!A13</f>
        <v>M 1.08</v>
      </c>
      <c r="B261" s="662">
        <f>Materials!B13</f>
        <v>2</v>
      </c>
      <c r="C261" s="100"/>
      <c r="D261" s="187">
        <f>Materials!C13</f>
        <v>0</v>
      </c>
      <c r="E261" s="187">
        <f>Materials!D13</f>
        <v>0</v>
      </c>
      <c r="F261" s="187">
        <f>Materials!E13</f>
        <v>0</v>
      </c>
      <c r="G261" s="43" t="str">
        <f>Materials!F13</f>
        <v>Efficient Drywall Installation: T Walls with Drywall Clips, 2-Stud Corners or Ladder Framing</v>
      </c>
      <c r="H261" s="43" t="str">
        <f>Materials!G13</f>
        <v>Use 2-stud corners, ladder T-wall framing, and drywall clips in all possible locations.</v>
      </c>
      <c r="I261" s="43" t="str">
        <f>Materials!H13</f>
        <v xml:space="preserve">Construction details on plans and photos </v>
      </c>
      <c r="J261" s="427">
        <f>Materials!I13</f>
        <v>0</v>
      </c>
    </row>
    <row r="262" spans="1:10" hidden="1">
      <c r="A262" s="225" t="str">
        <f>Materials!A14</f>
        <v>M 2</v>
      </c>
      <c r="B262" s="662">
        <f>Materials!B14</f>
        <v>0</v>
      </c>
      <c r="C262" s="100"/>
      <c r="D262" s="187">
        <f>Materials!C14</f>
        <v>0</v>
      </c>
      <c r="E262" s="187">
        <f>Materials!D14</f>
        <v>0</v>
      </c>
      <c r="F262" s="187">
        <f>Materials!E14</f>
        <v>0</v>
      </c>
      <c r="G262" s="43" t="str">
        <f>Materials!F14</f>
        <v>Material Efficiency and Global Responsibility</v>
      </c>
      <c r="H262" s="43">
        <f>Materials!G14</f>
        <v>0</v>
      </c>
      <c r="I262" s="43">
        <f>Materials!H14</f>
        <v>0</v>
      </c>
      <c r="J262" s="427">
        <f>Materials!I14</f>
        <v>0</v>
      </c>
    </row>
    <row r="263" spans="1:10" ht="384.75" hidden="1">
      <c r="A263" s="667" t="str">
        <f>Materials!A15</f>
        <v>M 2.01</v>
      </c>
      <c r="B263" s="668">
        <f>Materials!B15</f>
        <v>2</v>
      </c>
      <c r="C263" s="189"/>
      <c r="D263" s="189"/>
      <c r="E263" s="189"/>
      <c r="F263" s="189"/>
      <c r="G263" s="380" t="str">
        <f>Materials!F15</f>
        <v>Recycling for Residents
1 point:  Provide an accessible recycling area
2 points:  Install an integrated recycling trash chute</v>
      </c>
      <c r="H263" s="380" t="str">
        <f>Materials!G15</f>
        <v>Provide an accessible area that serves all of the building occupants that is dedicated to the collection, separation, and storage of recyclables.  Recycling rooms in the buildings shall be a minimum of 0.1% of the total conditioned square footage of the building while recycling areas outside the structure shall accommodate a recycling dumpster equal in size (in CY) to ((# of units x 0.5 x 18) / 173.57) rounded up to the nearest even number OR Install an integrated recycling trash shoots that allow the occupants, when disposing of waste, to select either recycling or waste that is serviced by a recycling waste hauler.</v>
      </c>
      <c r="I263" s="380" t="str">
        <f>Materials!H15</f>
        <v>Construction detail, cut sheet, and photo</v>
      </c>
      <c r="J263" s="428">
        <f>Materials!I15</f>
        <v>0</v>
      </c>
    </row>
    <row r="264" spans="1:10" ht="213.75" hidden="1">
      <c r="A264" s="225" t="str">
        <f>Materials!A16</f>
        <v>M 2.02</v>
      </c>
      <c r="B264" s="662">
        <f>Materials!B16</f>
        <v>4</v>
      </c>
      <c r="C264" s="100"/>
      <c r="D264" s="187">
        <f>Materials!C16</f>
        <v>0</v>
      </c>
      <c r="E264" s="187">
        <f>Materials!D16</f>
        <v>0</v>
      </c>
      <c r="F264" s="187">
        <f>Materials!E16</f>
        <v>0</v>
      </c>
      <c r="G264" s="43" t="str">
        <f>Materials!F16</f>
        <v>Construction Waste Management, Divert Waste
2 point:  ≥ 50% &lt; 75%
3 points:  &gt; 75% &lt; 90%
4 points:  &gt; 90%</v>
      </c>
      <c r="H264" s="43" t="str">
        <f>Materials!G16</f>
        <v xml:space="preserve">Develop and implement a waste management plan, quantifying material diversion goals. Recycle and/or salvage a minimum of 50% of construction, demolition and land clearing waste. Calculations can be done by weight or volume, but must be consistent throughout.  Earn additional points for increased diversion of waste.  </v>
      </c>
      <c r="I264" s="43" t="str">
        <f>Materials!H16</f>
        <v xml:space="preserve">Tabulate the total waste material, quantities diverted and the means by which diverted. </v>
      </c>
      <c r="J264" s="427">
        <f>Materials!I16</f>
        <v>0</v>
      </c>
    </row>
    <row r="265" spans="1:10" ht="199.5" hidden="1">
      <c r="A265" s="225" t="str">
        <f>Materials!A17</f>
        <v>M 2.03</v>
      </c>
      <c r="B265" s="662">
        <f>Materials!B17</f>
        <v>1</v>
      </c>
      <c r="C265" s="99"/>
      <c r="D265" s="187">
        <f>Materials!C17</f>
        <v>0</v>
      </c>
      <c r="E265" s="187">
        <f>Materials!D17</f>
        <v>0</v>
      </c>
      <c r="F265" s="187">
        <f>Materials!E17</f>
        <v>0</v>
      </c>
      <c r="G265" s="43" t="str">
        <f>Materials!F17</f>
        <v>Resource Reuse ≥ 5%</v>
      </c>
      <c r="H265" s="43" t="str">
        <f>Materials!G17</f>
        <v xml:space="preserve">Use salvaged, refurbished or reused materials, products and furnishings for at least 5% of building materials (based on cost).  </v>
      </c>
      <c r="I265" s="43" t="str">
        <f>Materials!H17</f>
        <v>Provide a listing of each material or product and the original source of the material used to meet the credit. Refer to the "Materials Worksheet" for calculations.</v>
      </c>
      <c r="J265" s="427">
        <f>Materials!I17</f>
        <v>0</v>
      </c>
    </row>
    <row r="266" spans="1:10" hidden="1">
      <c r="A266" s="225" t="str">
        <f>Materials!A18</f>
        <v>M 3</v>
      </c>
      <c r="B266" s="662">
        <f>Materials!B18</f>
        <v>0</v>
      </c>
      <c r="C266" s="99"/>
      <c r="D266" s="187">
        <f>Materials!C18</f>
        <v>0</v>
      </c>
      <c r="E266" s="187">
        <f>Materials!D18</f>
        <v>0</v>
      </c>
      <c r="F266" s="187">
        <f>Materials!E18</f>
        <v>0</v>
      </c>
      <c r="G266" s="43" t="str">
        <f>Materials!F18</f>
        <v>Local and Regional Materials</v>
      </c>
      <c r="H266" s="43">
        <f>Materials!G18</f>
        <v>0</v>
      </c>
      <c r="I266" s="43">
        <f>Materials!H18</f>
        <v>0</v>
      </c>
      <c r="J266" s="427">
        <f>Materials!I18</f>
        <v>0</v>
      </c>
    </row>
    <row r="267" spans="1:10" ht="409.5" hidden="1">
      <c r="A267" s="667" t="str">
        <f>Materials!A19</f>
        <v>M 3.01</v>
      </c>
      <c r="B267" s="668">
        <f>Materials!B19</f>
        <v>4</v>
      </c>
      <c r="C267" s="88"/>
      <c r="D267" s="88"/>
      <c r="E267" s="88"/>
      <c r="F267" s="88"/>
      <c r="G267" s="380" t="str">
        <f>Materials!F19</f>
        <v>Local/Regional Materials
1 point:    ≥ 10% &lt; 15%
2 points:  &gt; 15% &lt; 20%
3 points:  &gt; 20% &lt; 25%
4 points:  &gt; 25%</v>
      </c>
      <c r="H267" s="380" t="str">
        <f>Materials!G19</f>
        <v xml:space="preserve">Earn one point by using a minimum of 10% local/regional materials (by cost) that are manufactured within a 700-mile radius of the project site based on the total project cost of building materials and products.  Earn one additional point for each additional 5% of materials that are manufactured within 700 miles of the project site.
(Manufacturing refers to the final assembly of components into the building product that is furnished and installed by the tradesman. For example, if the hardware comes from Dallas, Texas, the lumber from Vancouver, British Columbia and the truss is assembled in Kent, Washington; then the location of the final assembly is Kent, Washington.)
</v>
      </c>
      <c r="I267" s="380" t="str">
        <f>Materials!H19</f>
        <v>Complete the Materials Spreadsheet in the checklist.  Provide approved submittals for materials and documentation of the products origination.</v>
      </c>
      <c r="J267" s="428">
        <f>Materials!I19</f>
        <v>0</v>
      </c>
    </row>
    <row r="268" spans="1:10" ht="185.25" hidden="1">
      <c r="A268" s="225" t="str">
        <f>Materials!A20</f>
        <v>M 3.02</v>
      </c>
      <c r="B268" s="662">
        <f>Materials!B20</f>
        <v>4</v>
      </c>
      <c r="C268" s="99"/>
      <c r="D268" s="187">
        <f>Materials!C20</f>
        <v>0</v>
      </c>
      <c r="E268" s="187">
        <f>Materials!D20</f>
        <v>0</v>
      </c>
      <c r="F268" s="187">
        <f>Materials!E20</f>
        <v>0</v>
      </c>
      <c r="G268" s="43" t="str">
        <f>Materials!F20</f>
        <v>Local/Regional Materials, of the Percentage Claimed Above, 50% Harvested Locally
1 point:   ≥ 5% &lt; 10%
2 points:  &gt; 10% &lt; 15%
3 points:  &gt; 15% &lt; 20%
4 points:  &gt; 20%</v>
      </c>
      <c r="H268" s="43" t="str">
        <f>Materials!G20</f>
        <v>Of the regionally manufactured materials, use a minimum 5% (by cost) of building materials and products that are extracted, harvested or recovered within the following states:  Florida, Georgia, Alabama, Mississippi, South Carolina, North Carolina, or Tennessee.</v>
      </c>
      <c r="I268" s="43" t="str">
        <f>Materials!H20</f>
        <v>Complete the Materials Spreadsheet in the checklist.  Provide approved submittals for materials and documentation of the products origination.</v>
      </c>
      <c r="J268" s="427">
        <f>Materials!I20</f>
        <v>0</v>
      </c>
    </row>
    <row r="269" spans="1:10" ht="14.65" hidden="1" thickBot="1">
      <c r="A269" s="225">
        <f>Materials!A21</f>
        <v>0</v>
      </c>
      <c r="B269" s="662">
        <f>Materials!B21</f>
        <v>0</v>
      </c>
      <c r="C269" s="429"/>
      <c r="D269" s="430">
        <f>Materials!C21</f>
        <v>0</v>
      </c>
      <c r="E269" s="430">
        <f>Materials!D21</f>
        <v>0</v>
      </c>
      <c r="F269" s="430">
        <f>Materials!E21</f>
        <v>0</v>
      </c>
      <c r="G269" s="102">
        <f>Materials!F21</f>
        <v>0</v>
      </c>
      <c r="H269" s="102">
        <f>Materials!G21</f>
        <v>0</v>
      </c>
      <c r="I269" s="102">
        <f>Materials!H21</f>
        <v>0</v>
      </c>
      <c r="J269" s="431">
        <f>Materials!I21</f>
        <v>0</v>
      </c>
    </row>
    <row r="270" spans="1:10" customFormat="1" ht="21.4" hidden="1" thickBot="1">
      <c r="A270" s="118" t="s">
        <v>347</v>
      </c>
      <c r="B270" s="64"/>
      <c r="C270" s="64"/>
      <c r="D270" s="64"/>
      <c r="E270" s="64"/>
      <c r="F270" s="64"/>
      <c r="G270" s="301"/>
      <c r="H270" s="301"/>
      <c r="I270" s="301"/>
      <c r="J270" s="419"/>
    </row>
    <row r="271" spans="1:10" ht="26.25" hidden="1">
      <c r="A271" s="226" t="s">
        <v>67</v>
      </c>
      <c r="B271" s="80" t="s">
        <v>221</v>
      </c>
      <c r="C271" s="218" t="s">
        <v>335</v>
      </c>
      <c r="D271" s="80" t="s">
        <v>711</v>
      </c>
      <c r="E271" s="80" t="s">
        <v>219</v>
      </c>
      <c r="F271" s="80" t="s">
        <v>220</v>
      </c>
      <c r="G271" s="302"/>
      <c r="H271" s="302"/>
      <c r="I271" s="307"/>
      <c r="J271" s="420"/>
    </row>
    <row r="272" spans="1:10" ht="21" hidden="1">
      <c r="A272" s="227"/>
      <c r="B272" s="53">
        <f>SUM(B275:B285)</f>
        <v>21</v>
      </c>
      <c r="C272" s="215">
        <f>SUM(C275:C285)</f>
        <v>0</v>
      </c>
      <c r="D272" s="53">
        <f>SUM(D275:D285)</f>
        <v>0</v>
      </c>
      <c r="E272" s="53">
        <f>SUM(E275:E285)</f>
        <v>0</v>
      </c>
      <c r="F272" s="53">
        <f>SUM(F275:F285)</f>
        <v>0</v>
      </c>
      <c r="G272" s="303" t="s">
        <v>320</v>
      </c>
      <c r="H272" s="306">
        <f>IF(D272&lt;2,2-D272,0)</f>
        <v>2</v>
      </c>
      <c r="I272" s="303"/>
      <c r="J272" s="421"/>
    </row>
    <row r="273" spans="1:12" customFormat="1" ht="15.75" hidden="1">
      <c r="A273" s="113" t="s">
        <v>196</v>
      </c>
      <c r="B273" s="116"/>
      <c r="C273" s="116"/>
      <c r="D273" s="116"/>
      <c r="E273" s="116"/>
      <c r="F273" s="116"/>
      <c r="G273" s="109"/>
      <c r="H273" s="109"/>
      <c r="I273" s="190"/>
      <c r="J273" s="415"/>
    </row>
    <row r="274" spans="1:12" hidden="1">
      <c r="A274" s="377" t="str">
        <f>'Disaster Mitigation'!A6</f>
        <v>DMD 1.01</v>
      </c>
      <c r="B274" s="88"/>
      <c r="C274" s="88"/>
      <c r="D274" s="88"/>
      <c r="E274" s="88"/>
      <c r="F274" s="88"/>
      <c r="G274" s="183" t="s">
        <v>151</v>
      </c>
      <c r="H274" s="90"/>
      <c r="I274" s="91"/>
      <c r="J274" s="398"/>
    </row>
    <row r="275" spans="1:12" ht="342" hidden="1">
      <c r="A275" s="318" t="str">
        <f>'Disaster Mitigation'!A7</f>
        <v>DMD 1.02</v>
      </c>
      <c r="B275" s="48">
        <f>'Disaster Mitigation'!B7</f>
        <v>2</v>
      </c>
      <c r="C275" s="48"/>
      <c r="D275" s="181">
        <f>'Disaster Mitigation'!C7</f>
        <v>0</v>
      </c>
      <c r="E275" s="181">
        <f>'Disaster Mitigation'!D7</f>
        <v>0</v>
      </c>
      <c r="F275" s="181">
        <f>'Disaster Mitigation'!E7</f>
        <v>0</v>
      </c>
      <c r="G275" s="26" t="str">
        <f>'Disaster Mitigation'!F7</f>
        <v xml:space="preserve">Flood, Slab Elevation
1 point:  FFE 12" above 100 year flood
2 points:  FFE 24" above 100 year flood
</v>
      </c>
      <c r="H275" s="26" t="str">
        <f>'Disaster Mitigation'!G7</f>
        <v>FFE must be above 100-year flood plain or finished grade adjacent to building, whichever is higher.  All grades around building must slope away from the foundation a minimum of 6” at  10’-0” distance.  The 100-year flood plain is determined by FEMA.</v>
      </c>
      <c r="I275" s="26" t="str">
        <f>'Disaster Mitigation'!H7</f>
        <v>Provide the appropriate drawings illustrating the foundation design, floor elevation and grading requirements. Include a copy of the NFIP Elevation Certificate certified by the surveyor, engineer or architect showing the 100-year flood plain elevation or grade.</v>
      </c>
      <c r="J275" s="422"/>
      <c r="L275" s="177" t="s">
        <v>769</v>
      </c>
    </row>
    <row r="276" spans="1:12" ht="399" hidden="1">
      <c r="A276" s="318" t="str">
        <f>'Disaster Mitigation'!A8</f>
        <v>DMD 1.03</v>
      </c>
      <c r="B276" s="48">
        <f>'Disaster Mitigation'!B8</f>
        <v>2</v>
      </c>
      <c r="C276" s="48"/>
      <c r="D276" s="181">
        <f>'Disaster Mitigation'!C8</f>
        <v>0</v>
      </c>
      <c r="E276" s="181">
        <f>'Disaster Mitigation'!D8</f>
        <v>0</v>
      </c>
      <c r="F276" s="181">
        <f>'Disaster Mitigation'!E8</f>
        <v>0</v>
      </c>
      <c r="G276" s="26" t="str">
        <f>'Disaster Mitigation'!F8</f>
        <v>Wildfire, Fire Resistant Exterior Finishes</v>
      </c>
      <c r="H276" s="26" t="str">
        <f>'Disaster Mitigation'!G8</f>
        <v xml:space="preserve">Project must utilize fire-resistant exterior wall cladding, roof covering or sub-roof, soffit and vent materials. An exterior cladding other than wood or vinyl must be used on all exterior walls. A roof covering other than asphalt shingles or wood shakes must be used on the entire roof. Roof covering fire resistance shall exceed Code requirements by a minimum of one classifications (for example, install Class “A” or Class A Assembly when Code requires Class “B”). Soffit and vent materials must be other than wood or vinyl. When these parts of the building are compromised, embers from nearby fires can enter into the attic.  
</v>
      </c>
      <c r="I276" s="26" t="str">
        <f>'Disaster Mitigation'!H8</f>
        <v xml:space="preserve">Provide appropriate drawings and manufacturer’s cut sheets illustrating the fire resistance of the exterior finish materials. </v>
      </c>
      <c r="J276" s="422">
        <f>'Disaster Mitigation'!I8</f>
        <v>0</v>
      </c>
    </row>
    <row r="277" spans="1:12" ht="409.5" hidden="1">
      <c r="A277" s="318" t="str">
        <f>'Disaster Mitigation'!A9</f>
        <v>DMD 1.04</v>
      </c>
      <c r="B277" s="48">
        <f>'Disaster Mitigation'!B9</f>
        <v>2</v>
      </c>
      <c r="C277" s="48"/>
      <c r="D277" s="181">
        <f>'Disaster Mitigation'!C9</f>
        <v>0</v>
      </c>
      <c r="E277" s="181">
        <f>'Disaster Mitigation'!D9</f>
        <v>0</v>
      </c>
      <c r="F277" s="181">
        <f>'Disaster Mitigation'!E9</f>
        <v>0</v>
      </c>
      <c r="G277" s="26" t="str">
        <f>'Disaster Mitigation'!F9</f>
        <v>Termite Prevention
2 points:  Use one of the following means of protecting the building from termites:  comprehensive termite prevention, alternative termite pretreatment or termite proof structure.</v>
      </c>
      <c r="H277" s="26" t="str">
        <f>'Disaster Mitigation'!G9</f>
        <v xml:space="preserve">Comprehensive termite prevention:  Provide signage in each unit indicating termite treatment provider.  Provide the building manager or HOA necessary information for re-inspection and treatment contract renewal. 
1.  A single slab must be poured monolithically or must have area treated for termites (conventionally or by approved alternative) before each portion of slab is poured. 
2.  After the slab has substantially cured, any penetration through the slab such as piping or conduit shall be sealed around its perimeter with an elastomeric sealer. 
3.  Any foam insulation must terminate above ground such that none of it extends below grade. 
4. The exterior cladding of the building must terminate at least 8” above grade.  
5.  All structural wood products must be treated with Borate or ACQ  OR wood must not be used .for any structural components of the building.   
6.  Rainwater conveyance must be discharged into stormwater management system or be conveyed a minimum of 3 feet away from the building foundation. 
7.  All HVAC condensate line(s) must be collected for reuse, discharged into stormwater management system or conveyed at least 3 feet away from the building.
8.  All plants and irrigation should be at least 3 feet from building. 
</v>
      </c>
      <c r="I277" s="26" t="str">
        <f>'Disaster Mitigation'!H9</f>
        <v>Provide project photos, copy of warrantee, and appropriate construction details</v>
      </c>
      <c r="J277" s="422"/>
    </row>
    <row r="278" spans="1:12" hidden="1">
      <c r="A278" s="318" t="str">
        <f>'Disaster Mitigation'!A10</f>
        <v>DMD 1.05</v>
      </c>
      <c r="B278" s="48">
        <f>'Disaster Mitigation'!B10</f>
        <v>0</v>
      </c>
      <c r="C278" s="48"/>
      <c r="D278" s="181">
        <f>'Disaster Mitigation'!C10</f>
        <v>0</v>
      </c>
      <c r="E278" s="181">
        <f>'Disaster Mitigation'!D10</f>
        <v>0</v>
      </c>
      <c r="F278" s="181">
        <f>'Disaster Mitigation'!E10</f>
        <v>0</v>
      </c>
      <c r="G278" s="26" t="str">
        <f>'Disaster Mitigation'!F10</f>
        <v>Credit removed and incorporated into DMD1.04</v>
      </c>
      <c r="H278" s="26">
        <f>'Disaster Mitigation'!G10</f>
        <v>0</v>
      </c>
      <c r="I278" s="26">
        <f>'Disaster Mitigation'!H10</f>
        <v>0</v>
      </c>
      <c r="J278" s="422"/>
    </row>
    <row r="279" spans="1:12" ht="228" hidden="1">
      <c r="A279" s="318" t="str">
        <f>'Disaster Mitigation'!A11</f>
        <v>DMD 1.06</v>
      </c>
      <c r="B279" s="48">
        <f>'Disaster Mitigation'!B11</f>
        <v>9</v>
      </c>
      <c r="C279" s="48"/>
      <c r="D279" s="181">
        <f>'Disaster Mitigation'!C11</f>
        <v>0</v>
      </c>
      <c r="E279" s="181">
        <f>'Disaster Mitigation'!D11</f>
        <v>0</v>
      </c>
      <c r="F279" s="181">
        <f>'Disaster Mitigation'!E11</f>
        <v>0</v>
      </c>
      <c r="G279" s="26" t="str">
        <f>'Disaster Mitigation'!F11</f>
        <v xml:space="preserve">Shelter In Place
1 points:  Provide back up power to back of house refrigeration 
3 points:  Provide an air conditioned common area of respite for a minimum of 25% of the full time building occupants.
5 points:  Provide emergency circuit to each residential unit </v>
      </c>
      <c r="H279" s="26" t="str">
        <f>'Disaster Mitigation'!G11</f>
        <v xml:space="preserve">Provide an area served by back up power (generator or similar) that is air conditioned for a minimum of 25% of the building full time occupants.  Provide back up power to back of house refrigeration.  Provide an emergency circuit tied to back up power in each residential unit that serves the refrigerator and a minimum of 2 duplex 110 outlets.  </v>
      </c>
      <c r="I279" s="26" t="str">
        <f>'Disaster Mitigation'!H11</f>
        <v>Provide powered generation needs calculation and corresponding construction details.</v>
      </c>
      <c r="J279" s="422">
        <f>'Disaster Mitigation'!I11</f>
        <v>0</v>
      </c>
    </row>
    <row r="280" spans="1:12" ht="342" hidden="1">
      <c r="A280" s="230" t="s">
        <v>198</v>
      </c>
      <c r="B280" s="88"/>
      <c r="C280" s="88"/>
      <c r="D280" s="88"/>
      <c r="E280" s="88"/>
      <c r="F280" s="88"/>
      <c r="G280" s="669" t="str">
        <f>'Disaster Mitigation'!F13</f>
        <v>Durable Materials, Exterior Finish Materials</v>
      </c>
      <c r="H280" s="669" t="str">
        <f>'Disaster Mitigation'!G13</f>
        <v>Use finish systems and materials capable of withstanding the moisture and heat impacts of the local climate for a period of 30 years on 100% of the exposed exterior surfaces.  Structure shall be Type 1A, exterior materials shall be approved by Miami-Dade County, or have a 30 year warranty.</v>
      </c>
      <c r="I280" s="669" t="str">
        <f>'Disaster Mitigation'!H13</f>
        <v>Plan detail identifying all the systems and materials used for the exterior finish of the building. Attach copies of the NOA for Miami-Dade, manufacturer’s warranties or documentation supporting the established history for any material without a written warranty.</v>
      </c>
      <c r="J280" s="670">
        <f>'Disaster Mitigation'!I13</f>
        <v>0</v>
      </c>
    </row>
    <row r="281" spans="1:12" ht="114" hidden="1">
      <c r="A281" s="318" t="str">
        <f>'Disaster Mitigation'!A14</f>
        <v>DMD 2.02</v>
      </c>
      <c r="B281" s="48">
        <f>'Disaster Mitigation'!B14</f>
        <v>1</v>
      </c>
      <c r="C281" s="48"/>
      <c r="D281" s="181">
        <f>'Disaster Mitigation'!C14</f>
        <v>0</v>
      </c>
      <c r="E281" s="181">
        <f>'Disaster Mitigation'!D14</f>
        <v>0</v>
      </c>
      <c r="F281" s="181">
        <f>'Disaster Mitigation'!E14</f>
        <v>0</v>
      </c>
      <c r="G281" s="26" t="str">
        <f>'Disaster Mitigation'!F14</f>
        <v xml:space="preserve">Lever-Style Clothes Washer Water Shutoff </v>
      </c>
      <c r="H281" s="26" t="str">
        <f>'Disaster Mitigation'!G14</f>
        <v>Install a lever style shutoff valve that only requires a 90o turn to shut off water supply</v>
      </c>
      <c r="I281" s="26" t="str">
        <f>'Disaster Mitigation'!H14</f>
        <v>Provide construction detail, signed approved submittal, and photos of installed valves</v>
      </c>
      <c r="J281" s="422">
        <f>'Disaster Mitigation'!I14</f>
        <v>0</v>
      </c>
    </row>
    <row r="282" spans="1:12" ht="256.5" hidden="1">
      <c r="A282" s="318" t="str">
        <f>'Disaster Mitigation'!A15</f>
        <v>DMD 2.03</v>
      </c>
      <c r="B282" s="48">
        <f>'Disaster Mitigation'!B15</f>
        <v>3</v>
      </c>
      <c r="C282" s="48"/>
      <c r="D282" s="181">
        <f>'Disaster Mitigation'!C15</f>
        <v>0</v>
      </c>
      <c r="E282" s="181">
        <f>'Disaster Mitigation'!D15</f>
        <v>0</v>
      </c>
      <c r="F282" s="181">
        <f>'Disaster Mitigation'!E15</f>
        <v>0</v>
      </c>
      <c r="G282" s="26" t="str">
        <f>'Disaster Mitigation'!F15</f>
        <v xml:space="preserve">Install Water Leak Detection and Shut Off System in residential units:
   1 Point:  Leak Detection with Automatic Shut Off
   2 Points:  Leak Detection System Installed and tied to Mobile Smart Application
   3 Points:  Leak Detection AND Automatic Shut Off Systems Installed and tied to Mobile Smart Application </v>
      </c>
      <c r="H282" s="26" t="str">
        <f>'Disaster Mitigation'!G15</f>
        <v xml:space="preserve">Install a "whole house" water sensor/shutoff system in each residential unit that detects any sign of water leakage anywhere inside the conditioned space and cuts off the main water supply to the unit.  At a minimum, sensors must be installed in the vicinity of a clothes washer and tank water heater.  Earn additional points if the leak detection system and/or shut off systems are tied to a mobile smart application. </v>
      </c>
      <c r="I282" s="26" t="str">
        <f>'Disaster Mitigation'!H15</f>
        <v>Construction detail, cut sheet, and photo of system installed</v>
      </c>
      <c r="J282" s="422">
        <f>'Disaster Mitigation'!I15</f>
        <v>0</v>
      </c>
    </row>
    <row r="283" spans="1:12" ht="85.5" hidden="1">
      <c r="A283" s="318" t="str">
        <f>'Disaster Mitigation'!A16</f>
        <v>DMD 2.04</v>
      </c>
      <c r="B283" s="48">
        <f>'Disaster Mitigation'!B16</f>
        <v>1</v>
      </c>
      <c r="C283" s="48"/>
      <c r="D283" s="181">
        <f>'Disaster Mitigation'!C16</f>
        <v>0</v>
      </c>
      <c r="E283" s="181">
        <f>'Disaster Mitigation'!D16</f>
        <v>0</v>
      </c>
      <c r="F283" s="181">
        <f>'Disaster Mitigation'!E16</f>
        <v>0</v>
      </c>
      <c r="G283" s="26" t="str">
        <f>'Disaster Mitigation'!F16</f>
        <v>Durability: Use Armored/Metal Hoses from Service to All Fixtures/Appliances</v>
      </c>
      <c r="H283" s="26" t="str">
        <f>'Disaster Mitigation'!G16</f>
        <v>Install armored, braided, pex, or otherwise reinforced hoses to all water using fixture or appliances.</v>
      </c>
      <c r="I283" s="26" t="str">
        <f>'Disaster Mitigation'!H16</f>
        <v>Cut sheet, construction detail, signed approved submittal, site photos</v>
      </c>
      <c r="J283" s="422">
        <f>'Disaster Mitigation'!I16</f>
        <v>0</v>
      </c>
    </row>
    <row r="284" spans="1:12" ht="171" hidden="1">
      <c r="A284" s="318" t="str">
        <f>'Disaster Mitigation'!A17</f>
        <v>DMD 2.05</v>
      </c>
      <c r="B284" s="48">
        <f>'Disaster Mitigation'!B17</f>
        <v>1</v>
      </c>
      <c r="C284" s="48"/>
      <c r="D284" s="181">
        <f>'Disaster Mitigation'!C17</f>
        <v>0</v>
      </c>
      <c r="E284" s="181">
        <f>'Disaster Mitigation'!D17</f>
        <v>0</v>
      </c>
      <c r="F284" s="181">
        <f>'Disaster Mitigation'!E17</f>
        <v>0</v>
      </c>
      <c r="G284" s="26" t="str">
        <f>'Disaster Mitigation'!F17</f>
        <v>Low-Maintenance Finishes</v>
      </c>
      <c r="H284" s="26" t="str">
        <f>'Disaster Mitigation'!G17</f>
        <v>Use materials (on the floors, walls and ceilings) that can be maintained in a serviceable condition using green cleaning products for 100% of the interior finishes of the building and 50% (by surface area) of the exterior finishes.</v>
      </c>
      <c r="I284" s="26" t="str">
        <f>'Disaster Mitigation'!H17</f>
        <v>Provide a copy of the manufacturers recommended maintenance procedures, the type and area of materials that comply.</v>
      </c>
      <c r="J284" s="422">
        <f>'Disaster Mitigation'!I17</f>
        <v>0</v>
      </c>
    </row>
    <row r="285" spans="1:12" ht="14.65" hidden="1" thickBot="1">
      <c r="A285" s="318">
        <f>'Disaster Mitigation'!A18</f>
        <v>0</v>
      </c>
      <c r="B285" s="48">
        <f>'Disaster Mitigation'!B18</f>
        <v>0</v>
      </c>
      <c r="C285" s="48"/>
      <c r="D285" s="181">
        <f>'Disaster Mitigation'!C18</f>
        <v>0</v>
      </c>
      <c r="E285" s="181">
        <f>'Disaster Mitigation'!D18</f>
        <v>0</v>
      </c>
      <c r="F285" s="181">
        <f>'Disaster Mitigation'!E18</f>
        <v>0</v>
      </c>
      <c r="G285" s="26">
        <f>'Disaster Mitigation'!F18</f>
        <v>0</v>
      </c>
      <c r="H285" s="26">
        <f>'Disaster Mitigation'!G18</f>
        <v>0</v>
      </c>
      <c r="I285" s="26">
        <f>'Disaster Mitigation'!H18</f>
        <v>0</v>
      </c>
      <c r="J285" s="422">
        <f>'Disaster Mitigation'!I18</f>
        <v>0</v>
      </c>
    </row>
    <row r="286" spans="1:12" ht="21.4" hidden="1" thickBot="1">
      <c r="A286" s="118" t="str">
        <f>'Innovation '!A2</f>
        <v>CREDITS</v>
      </c>
      <c r="B286" s="64"/>
      <c r="C286" s="64"/>
      <c r="D286" s="64"/>
      <c r="E286" s="64"/>
      <c r="F286" s="64"/>
      <c r="G286" s="301"/>
      <c r="H286" s="301"/>
      <c r="I286" s="301"/>
      <c r="J286" s="419"/>
      <c r="K286"/>
    </row>
    <row r="287" spans="1:12" ht="26.25" hidden="1">
      <c r="A287" s="226" t="s">
        <v>67</v>
      </c>
      <c r="B287" s="80" t="s">
        <v>221</v>
      </c>
      <c r="C287" s="218" t="s">
        <v>335</v>
      </c>
      <c r="D287" s="80" t="s">
        <v>711</v>
      </c>
      <c r="E287" s="80" t="s">
        <v>219</v>
      </c>
      <c r="F287" s="80" t="s">
        <v>220</v>
      </c>
      <c r="G287" s="302"/>
      <c r="H287" s="302"/>
      <c r="I287" s="307"/>
      <c r="J287" s="420"/>
      <c r="K287"/>
    </row>
    <row r="288" spans="1:12" ht="21" hidden="1">
      <c r="A288" s="227"/>
      <c r="B288" s="53">
        <f>SUM(B291:B301)</f>
        <v>4</v>
      </c>
      <c r="C288" s="215">
        <f>SUM(C291:C301)</f>
        <v>0</v>
      </c>
      <c r="D288" s="215">
        <f>SUM(D291:D301)</f>
        <v>0</v>
      </c>
      <c r="E288" s="53">
        <f>SUM(E291:E301)</f>
        <v>-152</v>
      </c>
      <c r="F288" s="53">
        <f>SUM(F291:F301)</f>
        <v>0</v>
      </c>
      <c r="G288" s="303"/>
      <c r="H288" s="306"/>
      <c r="I288" s="303"/>
      <c r="J288" s="421"/>
      <c r="K288"/>
    </row>
    <row r="289" spans="1:11" ht="15.75" hidden="1">
      <c r="A289" s="113" t="str">
        <f>'Innovation '!A5</f>
        <v>CREDITS</v>
      </c>
      <c r="B289" s="116"/>
      <c r="C289" s="116"/>
      <c r="D289" s="116"/>
      <c r="E289" s="116"/>
      <c r="F289" s="116"/>
      <c r="G289" s="109"/>
      <c r="H289" s="109"/>
      <c r="I289" s="190"/>
      <c r="J289" s="415"/>
      <c r="K289"/>
    </row>
    <row r="290" spans="1:11" ht="15.75" hidden="1">
      <c r="A290" s="377">
        <f>'Disaster Mitigation'!A23</f>
        <v>0</v>
      </c>
      <c r="B290" s="88"/>
      <c r="C290" s="88"/>
      <c r="D290" s="88"/>
      <c r="E290" s="88"/>
      <c r="F290" s="88"/>
      <c r="G290" s="183" t="s">
        <v>712</v>
      </c>
      <c r="H290" s="90"/>
      <c r="I290" s="91"/>
      <c r="J290" s="398"/>
      <c r="K290"/>
    </row>
    <row r="291" spans="1:11" ht="15.75" hidden="1">
      <c r="A291" s="318" t="str">
        <f>'Innovation '!A8</f>
        <v>INN 02</v>
      </c>
      <c r="B291" s="48">
        <f>'Innovation '!B8</f>
        <v>1</v>
      </c>
      <c r="C291" s="48"/>
      <c r="D291" s="181">
        <f>'Innovation '!C8</f>
        <v>0</v>
      </c>
      <c r="E291" s="181">
        <f>'Innovation '!D8</f>
        <v>0</v>
      </c>
      <c r="F291" s="181">
        <f>'Innovation '!E8</f>
        <v>0</v>
      </c>
      <c r="G291" s="48">
        <f>'Innovation '!F8</f>
        <v>0</v>
      </c>
      <c r="H291" s="714">
        <f>'Innovation '!G8</f>
        <v>0</v>
      </c>
      <c r="I291" s="714">
        <f>'Innovation '!H8</f>
        <v>0</v>
      </c>
      <c r="J291" s="422">
        <f>'Disaster Mitigation'!I24</f>
        <v>0</v>
      </c>
      <c r="K291"/>
    </row>
    <row r="292" spans="1:11" ht="15.75" hidden="1">
      <c r="A292" s="318" t="str">
        <f>'Innovation '!A9</f>
        <v>INN 03</v>
      </c>
      <c r="B292" s="48">
        <f>'Innovation '!B9</f>
        <v>1</v>
      </c>
      <c r="C292" s="48"/>
      <c r="D292" s="181">
        <f>'Innovation '!C9</f>
        <v>0</v>
      </c>
      <c r="E292" s="181">
        <f>'Innovation '!D9</f>
        <v>0</v>
      </c>
      <c r="F292" s="181">
        <f>'Innovation '!E9</f>
        <v>0</v>
      </c>
      <c r="G292" s="48">
        <f>'Innovation '!F9</f>
        <v>0</v>
      </c>
      <c r="H292" s="714">
        <f>'Innovation '!G9</f>
        <v>0</v>
      </c>
      <c r="I292" s="714">
        <f>'Innovation '!H9</f>
        <v>0</v>
      </c>
      <c r="J292" s="422">
        <f>'Disaster Mitigation'!I25</f>
        <v>0</v>
      </c>
      <c r="K292"/>
    </row>
    <row r="293" spans="1:11" ht="15.75" hidden="1">
      <c r="A293" s="318" t="str">
        <f>'Innovation '!A10</f>
        <v>INN 04</v>
      </c>
      <c r="B293" s="48">
        <f>'Innovation '!B10</f>
        <v>1</v>
      </c>
      <c r="C293" s="48"/>
      <c r="D293" s="181">
        <f>'Innovation '!C10</f>
        <v>0</v>
      </c>
      <c r="E293" s="181">
        <f>'Innovation '!D10</f>
        <v>0</v>
      </c>
      <c r="F293" s="181">
        <f>'Innovation '!E10</f>
        <v>0</v>
      </c>
      <c r="G293" s="48">
        <f>'Innovation '!F10</f>
        <v>0</v>
      </c>
      <c r="H293" s="714">
        <f>'Innovation '!G10</f>
        <v>0</v>
      </c>
      <c r="I293" s="714">
        <f>'Innovation '!H10</f>
        <v>0</v>
      </c>
      <c r="J293" s="422">
        <f>'Disaster Mitigation'!I26</f>
        <v>0</v>
      </c>
      <c r="K293"/>
    </row>
    <row r="294" spans="1:11" ht="15.75" hidden="1">
      <c r="A294" s="318" t="str">
        <f>'Innovation '!A11</f>
        <v>INN 05</v>
      </c>
      <c r="B294" s="48">
        <f>'Innovation '!B11</f>
        <v>1</v>
      </c>
      <c r="C294" s="48"/>
      <c r="D294" s="181">
        <f>'Innovation '!C11</f>
        <v>0</v>
      </c>
      <c r="E294" s="181">
        <f>'Innovation '!D11</f>
        <v>0</v>
      </c>
      <c r="F294" s="181">
        <f>'Innovation '!E11</f>
        <v>0</v>
      </c>
      <c r="G294" s="48">
        <f>'Innovation '!F11</f>
        <v>0</v>
      </c>
      <c r="H294" s="714">
        <f>'Innovation '!G11</f>
        <v>0</v>
      </c>
      <c r="I294" s="714">
        <f>'Innovation '!H11</f>
        <v>0</v>
      </c>
      <c r="J294" s="422">
        <f>'Disaster Mitigation'!I27</f>
        <v>0</v>
      </c>
      <c r="K294"/>
    </row>
    <row r="295" spans="1:11" ht="15.75" hidden="1">
      <c r="A295" s="318">
        <f>'Innovation '!A12</f>
        <v>0</v>
      </c>
      <c r="B295" s="48">
        <f>'Innovation '!B12</f>
        <v>0</v>
      </c>
      <c r="C295" s="48"/>
      <c r="D295" s="181">
        <f>'Innovation '!C12</f>
        <v>0</v>
      </c>
      <c r="E295" s="181">
        <f>'Innovation '!D12</f>
        <v>0</v>
      </c>
      <c r="F295" s="181">
        <f>'Innovation '!E12</f>
        <v>0</v>
      </c>
      <c r="G295" s="48">
        <f>'Innovation '!F12</f>
        <v>0</v>
      </c>
      <c r="H295" s="714">
        <f>'Innovation '!G12</f>
        <v>0</v>
      </c>
      <c r="I295" s="714">
        <f>'Innovation '!H12</f>
        <v>0</v>
      </c>
      <c r="J295" s="422">
        <f>'Disaster Mitigation'!I28</f>
        <v>0</v>
      </c>
      <c r="K295"/>
    </row>
    <row r="296" spans="1:11" hidden="1"/>
    <row r="297" spans="1:11" hidden="1"/>
    <row r="298" spans="1:11" hidden="1"/>
    <row r="299" spans="1:11" s="774" customFormat="1" hidden="1">
      <c r="A299" s="770"/>
      <c r="B299" s="771"/>
      <c r="C299" s="772"/>
      <c r="D299" s="771"/>
      <c r="E299" s="771">
        <f>F44-F45</f>
        <v>-152</v>
      </c>
      <c r="F299" s="773"/>
      <c r="G299" s="773"/>
    </row>
  </sheetData>
  <sheetProtection algorithmName="SHA-512" hashValue="F8B6NmF1nrp/sEffkMzunMRy+orKr6lmkztwOR90IkG4CIsnnv8opcG5Ds+G2qzH3ngooaSYokIQPAnx08LuDg==" saltValue="of5UgvZDYZNhxhyg9DTI3g==" spinCount="100000" sheet="1" selectLockedCells="1"/>
  <customSheetViews>
    <customSheetView guid="{ACDF5350-2922-6540-AACD-798BECD5E002}" scale="120" zeroValues="0" fitToPage="1" printArea="1" topLeftCell="A29">
      <selection activeCell="A48" sqref="A48"/>
      <pageMargins left="0.25" right="0.25" top="1" bottom="1" header="0.5" footer="0.5"/>
      <printOptions horizontalCentered="1"/>
      <pageSetup scale="88" fitToHeight="10" orientation="landscape" horizontalDpi="4294967292" verticalDpi="4294967292" r:id="rId1"/>
    </customSheetView>
  </customSheetViews>
  <mergeCells count="35">
    <mergeCell ref="C7:E7"/>
    <mergeCell ref="C8:E8"/>
    <mergeCell ref="C9:E9"/>
    <mergeCell ref="A1:G1"/>
    <mergeCell ref="A2:G2"/>
    <mergeCell ref="A4:G4"/>
    <mergeCell ref="C5:G5"/>
    <mergeCell ref="C6:G6"/>
    <mergeCell ref="A34:E34"/>
    <mergeCell ref="C31:D31"/>
    <mergeCell ref="E31:G31"/>
    <mergeCell ref="A19:F19"/>
    <mergeCell ref="B20:F20"/>
    <mergeCell ref="B21:F21"/>
    <mergeCell ref="B22:F22"/>
    <mergeCell ref="B23:F23"/>
    <mergeCell ref="C28:D28"/>
    <mergeCell ref="B26:F26"/>
    <mergeCell ref="E28:G28"/>
    <mergeCell ref="G198:H198"/>
    <mergeCell ref="D56:H56"/>
    <mergeCell ref="B12:F12"/>
    <mergeCell ref="B13:F13"/>
    <mergeCell ref="C10:E10"/>
    <mergeCell ref="B24:F24"/>
    <mergeCell ref="B25:F25"/>
    <mergeCell ref="C30:D30"/>
    <mergeCell ref="B18:F18"/>
    <mergeCell ref="B14:F14"/>
    <mergeCell ref="B15:F15"/>
    <mergeCell ref="B16:F16"/>
    <mergeCell ref="B17:F17"/>
    <mergeCell ref="E30:G30"/>
    <mergeCell ref="C29:D29"/>
    <mergeCell ref="E29:G29"/>
  </mergeCells>
  <phoneticPr fontId="26" type="noConversion"/>
  <printOptions horizontalCentered="1"/>
  <pageMargins left="0.25" right="0.25" top="1" bottom="1" header="0.5" footer="0.5"/>
  <pageSetup scale="93" fitToHeight="10" orientation="landscape" horizontalDpi="4294967292" verticalDpi="4294967292" r:id="rId2"/>
  <ignoredErrors>
    <ignoredError sqref="D5:G5 A19:G27 A28:B28 E28:G28 A12:B12 A13:B13 A14:B14 A15:B15 A16 A17:B17 A18:B18 G12:G18 D9:E9 D8:E8 D7:E7 D6:G6" emptyCellReference="1"/>
    <ignoredError sqref="C2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3"/>
  <sheetViews>
    <sheetView zoomScale="120" zoomScaleNormal="120" zoomScalePageLayoutView="120" workbookViewId="0">
      <pane ySplit="4" topLeftCell="A49" activePane="bottomLeft" state="frozen"/>
      <selection activeCell="C10" sqref="C10"/>
      <selection pane="bottomLeft" activeCell="I10" sqref="I10:I18"/>
    </sheetView>
  </sheetViews>
  <sheetFormatPr defaultColWidth="11.1875" defaultRowHeight="15.75"/>
  <cols>
    <col min="1" max="1" width="9.3125" style="44" customWidth="1"/>
    <col min="2" max="2" width="8.6875" style="44" customWidth="1"/>
    <col min="3" max="5" width="8.8125" style="44" customWidth="1"/>
    <col min="6" max="6" width="35.8125" customWidth="1"/>
    <col min="7" max="8" width="40.8125" customWidth="1"/>
    <col min="9" max="9" width="40.8125" style="191" customWidth="1"/>
    <col min="10" max="12" width="11.1875" style="51"/>
    <col min="13" max="13" width="11.1875" style="734"/>
  </cols>
  <sheetData>
    <row r="1" spans="1:13" ht="21">
      <c r="A1" s="118" t="s">
        <v>341</v>
      </c>
      <c r="B1" s="64"/>
      <c r="C1" s="64"/>
      <c r="D1" s="64"/>
      <c r="E1" s="64"/>
      <c r="F1" s="119"/>
      <c r="G1" s="465" t="str">
        <f>Instructions!A2</f>
        <v xml:space="preserve">Florida Green High-Rise Residential Building Standard </v>
      </c>
      <c r="H1" s="466" t="str">
        <f>Instructions!A5</f>
        <v>Version 4:  Revised 11 11 2022</v>
      </c>
      <c r="I1" s="401"/>
    </row>
    <row r="2" spans="1:13" s="51" customFormat="1" ht="26.25">
      <c r="A2" s="115" t="s">
        <v>67</v>
      </c>
      <c r="B2" s="52" t="s">
        <v>221</v>
      </c>
      <c r="C2" s="52" t="s">
        <v>711</v>
      </c>
      <c r="D2" s="52" t="s">
        <v>219</v>
      </c>
      <c r="E2" s="52" t="s">
        <v>220</v>
      </c>
      <c r="F2" s="66"/>
      <c r="G2" s="66"/>
      <c r="H2" s="66"/>
      <c r="I2" s="396"/>
      <c r="M2" s="734"/>
    </row>
    <row r="3" spans="1:13" ht="21">
      <c r="A3" s="227"/>
      <c r="B3" s="53">
        <f>SUM(B10:B18)</f>
        <v>42</v>
      </c>
      <c r="C3" s="53">
        <f>SUM(C10:C17)</f>
        <v>0</v>
      </c>
      <c r="D3" s="53">
        <f>SUM(D10:D17)</f>
        <v>0</v>
      </c>
      <c r="E3" s="53">
        <f>SUM(E10:E17)</f>
        <v>0</v>
      </c>
      <c r="I3" s="394"/>
    </row>
    <row r="4" spans="1:13">
      <c r="A4" s="319" t="s">
        <v>238</v>
      </c>
      <c r="B4" s="108"/>
      <c r="C4" s="108"/>
      <c r="D4" s="108"/>
      <c r="E4" s="108"/>
      <c r="F4" s="109" t="s">
        <v>216</v>
      </c>
      <c r="G4" s="109" t="s">
        <v>217</v>
      </c>
      <c r="H4" s="110" t="s">
        <v>218</v>
      </c>
      <c r="I4" s="396" t="s">
        <v>228</v>
      </c>
    </row>
    <row r="5" spans="1:13">
      <c r="A5" s="228" t="s">
        <v>57</v>
      </c>
      <c r="B5" s="45"/>
      <c r="C5" s="45"/>
      <c r="D5" s="45"/>
      <c r="E5" s="45"/>
      <c r="F5" s="54"/>
      <c r="G5" s="54"/>
      <c r="H5" s="62"/>
      <c r="I5" s="394"/>
    </row>
    <row r="6" spans="1:13" ht="114">
      <c r="A6" s="229" t="s">
        <v>61</v>
      </c>
      <c r="B6" s="219" t="s">
        <v>227</v>
      </c>
      <c r="C6" s="208"/>
      <c r="D6" s="107"/>
      <c r="E6" s="107"/>
      <c r="F6" s="4" t="s">
        <v>46</v>
      </c>
      <c r="G6" s="4" t="s">
        <v>776</v>
      </c>
      <c r="H6" s="4" t="s">
        <v>777</v>
      </c>
      <c r="I6" s="397"/>
    </row>
    <row r="7" spans="1:13" ht="28.5">
      <c r="A7" s="229" t="s">
        <v>62</v>
      </c>
      <c r="B7" s="219" t="s">
        <v>227</v>
      </c>
      <c r="C7" s="208"/>
      <c r="D7" s="107"/>
      <c r="E7" s="107"/>
      <c r="F7" s="4" t="s">
        <v>37</v>
      </c>
      <c r="G7" s="4" t="s">
        <v>102</v>
      </c>
      <c r="H7" s="8" t="s">
        <v>103</v>
      </c>
      <c r="I7" s="397"/>
    </row>
    <row r="8" spans="1:13">
      <c r="A8" s="227" t="s">
        <v>67</v>
      </c>
      <c r="B8" s="49"/>
      <c r="C8" s="49"/>
      <c r="D8" s="49"/>
      <c r="E8" s="49"/>
      <c r="F8" s="7"/>
      <c r="G8" s="1"/>
      <c r="H8" s="2"/>
      <c r="I8" s="394"/>
    </row>
    <row r="9" spans="1:13">
      <c r="A9" s="320" t="s">
        <v>63</v>
      </c>
      <c r="B9" s="46"/>
      <c r="C9" s="46"/>
      <c r="D9" s="46"/>
      <c r="E9" s="46"/>
      <c r="F9" s="12" t="s">
        <v>66</v>
      </c>
      <c r="G9" s="11"/>
      <c r="H9" s="13"/>
      <c r="I9" s="402"/>
    </row>
    <row r="10" spans="1:13" ht="114">
      <c r="A10" s="225" t="s">
        <v>511</v>
      </c>
      <c r="B10" s="47">
        <v>2</v>
      </c>
      <c r="C10" s="59"/>
      <c r="D10" s="59"/>
      <c r="E10" s="59"/>
      <c r="F10" s="4" t="s">
        <v>58</v>
      </c>
      <c r="G10" s="3" t="s">
        <v>841</v>
      </c>
      <c r="H10" s="4" t="s">
        <v>778</v>
      </c>
      <c r="I10" s="397"/>
    </row>
    <row r="11" spans="1:13" ht="156.75">
      <c r="A11" s="225" t="s">
        <v>512</v>
      </c>
      <c r="B11" s="47">
        <v>2</v>
      </c>
      <c r="C11" s="59"/>
      <c r="D11" s="59"/>
      <c r="E11" s="59"/>
      <c r="F11" s="4" t="s">
        <v>59</v>
      </c>
      <c r="G11" s="4" t="s">
        <v>868</v>
      </c>
      <c r="H11" s="4" t="s">
        <v>778</v>
      </c>
      <c r="I11" s="397"/>
    </row>
    <row r="12" spans="1:13" ht="160.05000000000001" customHeight="1">
      <c r="A12" s="225" t="s">
        <v>513</v>
      </c>
      <c r="B12" s="47">
        <v>1</v>
      </c>
      <c r="C12" s="59"/>
      <c r="D12" s="59"/>
      <c r="E12" s="59"/>
      <c r="F12" s="4" t="s">
        <v>0</v>
      </c>
      <c r="G12" s="4" t="s">
        <v>843</v>
      </c>
      <c r="H12" s="4" t="s">
        <v>883</v>
      </c>
      <c r="I12" s="397"/>
    </row>
    <row r="13" spans="1:13" ht="172.05" customHeight="1">
      <c r="A13" s="225" t="s">
        <v>514</v>
      </c>
      <c r="B13" s="47">
        <v>1</v>
      </c>
      <c r="C13" s="59"/>
      <c r="D13" s="59"/>
      <c r="E13" s="59"/>
      <c r="F13" s="4" t="s">
        <v>152</v>
      </c>
      <c r="G13" s="4" t="s">
        <v>884</v>
      </c>
      <c r="H13" s="3" t="s">
        <v>867</v>
      </c>
      <c r="I13" s="397"/>
    </row>
    <row r="14" spans="1:13" ht="85.5">
      <c r="A14" s="225" t="s">
        <v>515</v>
      </c>
      <c r="B14" s="47">
        <v>1</v>
      </c>
      <c r="C14" s="59"/>
      <c r="D14" s="59"/>
      <c r="E14" s="59"/>
      <c r="F14" s="4" t="s">
        <v>1</v>
      </c>
      <c r="G14" s="4" t="s">
        <v>237</v>
      </c>
      <c r="H14" s="3" t="s">
        <v>60</v>
      </c>
      <c r="I14" s="397"/>
    </row>
    <row r="15" spans="1:13" ht="71.25">
      <c r="A15" s="229" t="s">
        <v>64</v>
      </c>
      <c r="B15" s="47">
        <v>5</v>
      </c>
      <c r="C15" s="59"/>
      <c r="D15" s="59"/>
      <c r="E15" s="59"/>
      <c r="F15" s="4" t="s">
        <v>401</v>
      </c>
      <c r="G15" s="3" t="s">
        <v>412</v>
      </c>
      <c r="H15" s="3" t="s">
        <v>659</v>
      </c>
      <c r="I15" s="397"/>
    </row>
    <row r="16" spans="1:13" ht="128.25">
      <c r="A16" s="321" t="s">
        <v>65</v>
      </c>
      <c r="B16" s="48">
        <v>5</v>
      </c>
      <c r="C16" s="60"/>
      <c r="D16" s="60"/>
      <c r="E16" s="60"/>
      <c r="F16" s="4" t="s">
        <v>413</v>
      </c>
      <c r="G16" s="3" t="s">
        <v>779</v>
      </c>
      <c r="H16" s="3" t="s">
        <v>780</v>
      </c>
      <c r="I16" s="397"/>
    </row>
    <row r="17" spans="1:11" ht="71" customHeight="1">
      <c r="A17" s="741" t="s">
        <v>211</v>
      </c>
      <c r="B17" s="48">
        <v>20</v>
      </c>
      <c r="C17" s="60"/>
      <c r="D17" s="60"/>
      <c r="E17" s="60"/>
      <c r="F17" s="17" t="s">
        <v>223</v>
      </c>
      <c r="G17" s="3" t="s">
        <v>212</v>
      </c>
      <c r="H17" s="3" t="s">
        <v>386</v>
      </c>
      <c r="I17" s="397"/>
    </row>
    <row r="18" spans="1:11" ht="71.650000000000006" thickBot="1">
      <c r="A18" s="740" t="s">
        <v>782</v>
      </c>
      <c r="B18" s="67">
        <v>5</v>
      </c>
      <c r="C18" s="68"/>
      <c r="D18" s="68"/>
      <c r="E18" s="68"/>
      <c r="F18" s="739" t="s">
        <v>869</v>
      </c>
      <c r="G18" s="69" t="s">
        <v>783</v>
      </c>
      <c r="H18" s="69" t="s">
        <v>784</v>
      </c>
      <c r="I18" s="400"/>
    </row>
    <row r="21" spans="1:11">
      <c r="J21" s="50">
        <v>0</v>
      </c>
    </row>
    <row r="22" spans="1:11">
      <c r="J22" s="50" t="s">
        <v>209</v>
      </c>
    </row>
    <row r="23" spans="1:11">
      <c r="J23" s="50">
        <v>2</v>
      </c>
    </row>
    <row r="24" spans="1:11">
      <c r="J24" s="50" t="s">
        <v>220</v>
      </c>
    </row>
    <row r="25" spans="1:11">
      <c r="J25" s="50"/>
    </row>
    <row r="26" spans="1:11">
      <c r="J26" s="50">
        <v>0</v>
      </c>
    </row>
    <row r="27" spans="1:11">
      <c r="J27" s="50" t="s">
        <v>209</v>
      </c>
    </row>
    <row r="28" spans="1:11">
      <c r="J28" s="50">
        <v>1</v>
      </c>
    </row>
    <row r="29" spans="1:11">
      <c r="J29" s="50" t="s">
        <v>220</v>
      </c>
    </row>
    <row r="30" spans="1:11">
      <c r="J30" s="50"/>
    </row>
    <row r="31" spans="1:11">
      <c r="J31" s="50">
        <v>0</v>
      </c>
      <c r="K31" s="50">
        <v>0</v>
      </c>
    </row>
    <row r="32" spans="1:11">
      <c r="J32" s="50" t="s">
        <v>209</v>
      </c>
      <c r="K32" s="50" t="s">
        <v>209</v>
      </c>
    </row>
    <row r="33" spans="10:11">
      <c r="J33" s="50">
        <v>5</v>
      </c>
      <c r="K33" s="50">
        <v>2</v>
      </c>
    </row>
    <row r="34" spans="10:11">
      <c r="J34" s="50" t="s">
        <v>220</v>
      </c>
      <c r="K34" s="50">
        <v>3</v>
      </c>
    </row>
    <row r="35" spans="10:11">
      <c r="J35" s="50"/>
      <c r="K35" s="50">
        <v>5</v>
      </c>
    </row>
    <row r="36" spans="10:11">
      <c r="J36" s="50">
        <v>0</v>
      </c>
      <c r="K36" s="50" t="s">
        <v>220</v>
      </c>
    </row>
    <row r="37" spans="10:11">
      <c r="J37" s="50" t="s">
        <v>209</v>
      </c>
    </row>
    <row r="38" spans="10:11">
      <c r="J38" s="50">
        <v>10</v>
      </c>
    </row>
    <row r="39" spans="10:11">
      <c r="J39" s="50">
        <v>15</v>
      </c>
    </row>
    <row r="40" spans="10:11">
      <c r="J40" s="50">
        <v>20</v>
      </c>
    </row>
    <row r="41" spans="10:11">
      <c r="J41" s="50" t="s">
        <v>220</v>
      </c>
    </row>
    <row r="42" spans="10:11">
      <c r="J42" s="50"/>
    </row>
    <row r="43" spans="10:11">
      <c r="J43" s="50"/>
    </row>
    <row r="44" spans="10:11">
      <c r="J44" s="50" t="s">
        <v>224</v>
      </c>
    </row>
    <row r="45" spans="10:11">
      <c r="J45" s="50" t="s">
        <v>225</v>
      </c>
    </row>
    <row r="46" spans="10:11">
      <c r="J46" s="50" t="s">
        <v>226</v>
      </c>
    </row>
    <row r="49" spans="10:10">
      <c r="J49" s="50">
        <v>0</v>
      </c>
    </row>
    <row r="50" spans="10:10">
      <c r="J50" s="50" t="s">
        <v>209</v>
      </c>
    </row>
    <row r="51" spans="10:10">
      <c r="J51" s="50">
        <v>1</v>
      </c>
    </row>
    <row r="52" spans="10:10">
      <c r="J52" s="50">
        <v>3</v>
      </c>
    </row>
    <row r="53" spans="10:10">
      <c r="J53" s="50">
        <v>5</v>
      </c>
    </row>
    <row r="54" spans="10:10">
      <c r="J54" s="50" t="s">
        <v>220</v>
      </c>
    </row>
    <row r="56" spans="10:10">
      <c r="J56" s="50">
        <v>0</v>
      </c>
    </row>
    <row r="57" spans="10:10">
      <c r="J57" s="50" t="s">
        <v>209</v>
      </c>
    </row>
    <row r="58" spans="10:10">
      <c r="J58" s="50">
        <v>1</v>
      </c>
    </row>
    <row r="59" spans="10:10">
      <c r="J59" s="50">
        <v>2</v>
      </c>
    </row>
    <row r="60" spans="10:10">
      <c r="J60" s="50">
        <v>3</v>
      </c>
    </row>
    <row r="61" spans="10:10">
      <c r="J61" s="50">
        <v>4</v>
      </c>
    </row>
    <row r="62" spans="10:10">
      <c r="J62" s="50">
        <v>5</v>
      </c>
    </row>
    <row r="63" spans="10:10">
      <c r="J63" s="50" t="s">
        <v>220</v>
      </c>
    </row>
  </sheetData>
  <sheetProtection algorithmName="SHA-512" hashValue="hxvlP70unBkv6oNgACCjPy6orXylfxvxfH/MxTVVEtLeF/wR8n4vLMHmb5dXbBEJfbYv8y9mFOa20ZGfh7mg2Q==" saltValue="jnJWMB6TjfBBEe+7gNQ+gQ==" spinCount="100000" sheet="1" objects="1" scenarios="1"/>
  <customSheetViews>
    <customSheetView guid="{ACDF5350-2922-6540-AACD-798BECD5E002}" scale="150" fitToPage="1" printArea="1">
      <pane ySplit="4" topLeftCell="A14" activePane="bottomLeft" state="frozen"/>
      <selection pane="bottomLeft" activeCell="G19" sqref="G19"/>
      <pageMargins left="0.75" right="0.75" top="1" bottom="1" header="0.5" footer="0.5"/>
      <pageSetup scale="52" fitToHeight="2" orientation="landscape" horizontalDpi="4294967292" verticalDpi="4294967292" r:id="rId1"/>
    </customSheetView>
  </customSheetViews>
  <phoneticPr fontId="26" type="noConversion"/>
  <dataValidations count="7">
    <dataValidation type="list" allowBlank="1" showInputMessage="1" showErrorMessage="1" sqref="C17:E17" xr:uid="{00000000-0002-0000-0300-000000000000}">
      <formula1>$J$35:$J$41</formula1>
    </dataValidation>
    <dataValidation type="list" allowBlank="1" showInputMessage="1" showErrorMessage="1" sqref="C12:E14" xr:uid="{00000000-0002-0000-0300-000002000000}">
      <formula1>$J$25:$J$29</formula1>
    </dataValidation>
    <dataValidation type="list" allowBlank="1" showInputMessage="1" showErrorMessage="1" sqref="C6:C7" xr:uid="{00000000-0002-0000-0300-000003000000}">
      <formula1>$J$43:$J$46</formula1>
    </dataValidation>
    <dataValidation type="list" allowBlank="1" showInputMessage="1" showErrorMessage="1" sqref="C10:E11" xr:uid="{00000000-0002-0000-0300-000004000000}">
      <formula1>$J$20:$J$24</formula1>
    </dataValidation>
    <dataValidation type="list" allowBlank="1" showInputMessage="1" showErrorMessage="1" sqref="C15:E15" xr:uid="{00000000-0002-0000-0300-000005000000}">
      <formula1>$J$48:$J$54</formula1>
    </dataValidation>
    <dataValidation type="list" allowBlank="1" showInputMessage="1" showErrorMessage="1" sqref="C16:E16" xr:uid="{9B14C00F-5707-FA43-B536-4250C042EE70}">
      <formula1>$J$56:$J$63</formula1>
    </dataValidation>
    <dataValidation type="list" allowBlank="1" showInputMessage="1" showErrorMessage="1" sqref="C18:E18" xr:uid="{A9664769-6C85-3C49-8ED7-DFA7FFC9DCFD}">
      <formula1>$K$31:$K$36</formula1>
    </dataValidation>
  </dataValidations>
  <pageMargins left="0.75" right="0.75" top="1" bottom="1" header="0.5" footer="0.5"/>
  <pageSetup scale="52" fitToHeight="2" orientation="landscape" horizontalDpi="4294967292" verticalDpi="4294967292"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4"/>
  <sheetViews>
    <sheetView zoomScale="110" zoomScaleNormal="110" zoomScalePageLayoutView="120" workbookViewId="0">
      <pane ySplit="4" topLeftCell="A6" activePane="bottomLeft" state="frozen"/>
      <selection activeCell="C10" sqref="C10"/>
      <selection pane="bottomLeft" activeCell="I6" sqref="I6"/>
    </sheetView>
  </sheetViews>
  <sheetFormatPr defaultColWidth="11" defaultRowHeight="15.75"/>
  <cols>
    <col min="1" max="1" width="11.1875" style="44" customWidth="1"/>
    <col min="2" max="5" width="9.3125" style="44" customWidth="1"/>
    <col min="6" max="6" width="35" customWidth="1"/>
    <col min="7" max="8" width="40.8125" customWidth="1"/>
    <col min="9" max="9" width="40.8125" style="191" customWidth="1"/>
    <col min="10" max="11" width="0" style="734" hidden="1" customWidth="1"/>
    <col min="12" max="20" width="11" style="734"/>
  </cols>
  <sheetData>
    <row r="1" spans="1:20" ht="35" customHeight="1" thickBot="1">
      <c r="A1" s="112" t="s">
        <v>342</v>
      </c>
      <c r="G1" s="467" t="str">
        <f>Instructions!A2</f>
        <v xml:space="preserve">Florida Green High-Rise Residential Building Standard </v>
      </c>
      <c r="H1" s="467" t="str">
        <f>Instructions!A5</f>
        <v>Version 4:  Revised 11 11 2022</v>
      </c>
      <c r="I1" s="394"/>
    </row>
    <row r="2" spans="1:20" s="51" customFormat="1" ht="26.25">
      <c r="A2" s="226" t="s">
        <v>67</v>
      </c>
      <c r="B2" s="80" t="s">
        <v>221</v>
      </c>
      <c r="C2" s="80" t="s">
        <v>711</v>
      </c>
      <c r="D2" s="80" t="s">
        <v>219</v>
      </c>
      <c r="E2" s="80" t="s">
        <v>220</v>
      </c>
      <c r="F2" s="81"/>
      <c r="G2" s="81"/>
      <c r="H2" s="81"/>
      <c r="I2" s="395"/>
      <c r="J2" s="734"/>
      <c r="K2" s="734"/>
      <c r="L2" s="734"/>
      <c r="M2" s="734"/>
      <c r="N2" s="734"/>
      <c r="O2" s="734"/>
      <c r="P2" s="734"/>
      <c r="Q2" s="734"/>
      <c r="R2" s="734"/>
      <c r="S2" s="734"/>
      <c r="T2" s="734"/>
    </row>
    <row r="3" spans="1:20" ht="21">
      <c r="A3" s="227"/>
      <c r="B3" s="53">
        <v>133</v>
      </c>
      <c r="C3" s="53">
        <f>IF(SUM(C12:C42)&gt;75,75,SUM(C12:C42))</f>
        <v>0</v>
      </c>
      <c r="D3" s="53">
        <f>SUM(D12:D42)</f>
        <v>0</v>
      </c>
      <c r="E3" s="53">
        <f>SUM(E12:E42)</f>
        <v>0</v>
      </c>
      <c r="I3" s="394"/>
    </row>
    <row r="4" spans="1:20">
      <c r="A4" s="113" t="s">
        <v>23</v>
      </c>
      <c r="B4" s="114"/>
      <c r="C4" s="114"/>
      <c r="D4" s="114"/>
      <c r="E4" s="114"/>
      <c r="F4" s="109" t="s">
        <v>216</v>
      </c>
      <c r="G4" s="109" t="s">
        <v>217</v>
      </c>
      <c r="H4" s="110" t="s">
        <v>218</v>
      </c>
      <c r="I4" s="396" t="s">
        <v>228</v>
      </c>
    </row>
    <row r="5" spans="1:20">
      <c r="A5" s="228" t="s">
        <v>57</v>
      </c>
      <c r="B5" s="73"/>
      <c r="C5" s="73"/>
      <c r="D5" s="73"/>
      <c r="E5" s="73"/>
      <c r="F5" s="1"/>
      <c r="G5" s="1"/>
      <c r="H5" s="2"/>
      <c r="I5" s="394"/>
    </row>
    <row r="6" spans="1:20" ht="71.25">
      <c r="A6" s="229" t="s">
        <v>72</v>
      </c>
      <c r="B6" s="220" t="s">
        <v>227</v>
      </c>
      <c r="C6" s="209"/>
      <c r="D6" s="70"/>
      <c r="E6" s="70"/>
      <c r="F6" s="4" t="s">
        <v>5</v>
      </c>
      <c r="G6" s="17" t="s">
        <v>383</v>
      </c>
      <c r="H6" s="8" t="s">
        <v>660</v>
      </c>
      <c r="I6" s="397"/>
    </row>
    <row r="7" spans="1:20" ht="85.5">
      <c r="A7" s="229" t="s">
        <v>73</v>
      </c>
      <c r="B7" s="220" t="s">
        <v>227</v>
      </c>
      <c r="C7" s="209"/>
      <c r="D7" s="70"/>
      <c r="E7" s="70"/>
      <c r="F7" s="4" t="s">
        <v>6</v>
      </c>
      <c r="G7" s="17" t="s">
        <v>77</v>
      </c>
      <c r="H7" s="8" t="s">
        <v>661</v>
      </c>
      <c r="I7" s="397"/>
    </row>
    <row r="8" spans="1:20" ht="270.75">
      <c r="A8" s="229" t="s">
        <v>74</v>
      </c>
      <c r="B8" s="220" t="s">
        <v>227</v>
      </c>
      <c r="C8" s="209"/>
      <c r="D8" s="70"/>
      <c r="E8" s="70"/>
      <c r="F8" s="4" t="s">
        <v>7</v>
      </c>
      <c r="G8" s="17" t="s">
        <v>844</v>
      </c>
      <c r="H8" s="8" t="s">
        <v>837</v>
      </c>
      <c r="I8" s="397"/>
    </row>
    <row r="9" spans="1:20" ht="71.25">
      <c r="A9" s="229" t="s">
        <v>222</v>
      </c>
      <c r="B9" s="220" t="s">
        <v>227</v>
      </c>
      <c r="C9" s="209"/>
      <c r="D9" s="70"/>
      <c r="E9" s="70"/>
      <c r="F9" s="4" t="s">
        <v>8</v>
      </c>
      <c r="G9" s="4" t="s">
        <v>84</v>
      </c>
      <c r="H9" s="3" t="s">
        <v>838</v>
      </c>
      <c r="I9" s="397"/>
    </row>
    <row r="10" spans="1:20">
      <c r="A10" s="227" t="s">
        <v>67</v>
      </c>
      <c r="B10" s="45"/>
      <c r="C10" s="45"/>
      <c r="D10" s="45"/>
      <c r="E10" s="45"/>
      <c r="F10" s="7"/>
      <c r="G10" s="1"/>
      <c r="H10" s="9"/>
      <c r="I10" s="394"/>
    </row>
    <row r="11" spans="1:20">
      <c r="A11" s="230" t="s">
        <v>79</v>
      </c>
      <c r="B11" s="88"/>
      <c r="C11" s="88"/>
      <c r="D11" s="88"/>
      <c r="E11" s="88"/>
      <c r="F11" s="89" t="s">
        <v>69</v>
      </c>
      <c r="G11" s="90"/>
      <c r="H11" s="91"/>
      <c r="I11" s="398"/>
    </row>
    <row r="12" spans="1:20" ht="114">
      <c r="A12" s="225" t="s">
        <v>518</v>
      </c>
      <c r="B12" s="48">
        <v>60</v>
      </c>
      <c r="C12" s="60"/>
      <c r="D12" s="60"/>
      <c r="E12" s="60"/>
      <c r="F12" s="17" t="s">
        <v>781</v>
      </c>
      <c r="G12" s="4" t="s">
        <v>384</v>
      </c>
      <c r="H12" s="3" t="s">
        <v>662</v>
      </c>
      <c r="I12" s="397"/>
    </row>
    <row r="13" spans="1:20" ht="83" customHeight="1">
      <c r="A13" s="225" t="s">
        <v>516</v>
      </c>
      <c r="B13" s="47">
        <v>1</v>
      </c>
      <c r="C13" s="59"/>
      <c r="D13" s="59"/>
      <c r="E13" s="59"/>
      <c r="F13" s="4" t="s">
        <v>76</v>
      </c>
      <c r="G13" s="4" t="s">
        <v>839</v>
      </c>
      <c r="H13" s="3" t="s">
        <v>840</v>
      </c>
      <c r="I13" s="397"/>
    </row>
    <row r="14" spans="1:20" ht="171">
      <c r="A14" s="225" t="s">
        <v>517</v>
      </c>
      <c r="B14" s="47">
        <v>5</v>
      </c>
      <c r="C14" s="60"/>
      <c r="D14" s="60"/>
      <c r="E14" s="60"/>
      <c r="F14" s="704" t="s">
        <v>750</v>
      </c>
      <c r="G14" s="745" t="s">
        <v>789</v>
      </c>
      <c r="H14" s="746" t="s">
        <v>785</v>
      </c>
      <c r="I14" s="397"/>
    </row>
    <row r="15" spans="1:20">
      <c r="A15" s="230" t="s">
        <v>83</v>
      </c>
      <c r="B15" s="88"/>
      <c r="C15" s="88"/>
      <c r="D15" s="88"/>
      <c r="E15" s="88"/>
      <c r="F15" s="89" t="s">
        <v>71</v>
      </c>
      <c r="G15" s="90"/>
      <c r="H15" s="91"/>
      <c r="I15" s="398"/>
    </row>
    <row r="16" spans="1:20" ht="57">
      <c r="A16" s="229" t="s">
        <v>519</v>
      </c>
      <c r="B16" s="47">
        <v>4</v>
      </c>
      <c r="C16" s="60"/>
      <c r="D16" s="60"/>
      <c r="E16" s="60"/>
      <c r="F16" s="4" t="s">
        <v>10</v>
      </c>
      <c r="G16" s="4" t="s">
        <v>786</v>
      </c>
      <c r="H16" s="22" t="s">
        <v>82</v>
      </c>
      <c r="I16" s="397"/>
    </row>
    <row r="17" spans="1:9" ht="57">
      <c r="A17" s="229" t="s">
        <v>520</v>
      </c>
      <c r="B17" s="47">
        <v>4</v>
      </c>
      <c r="C17" s="60"/>
      <c r="D17" s="60"/>
      <c r="E17" s="60"/>
      <c r="F17" s="4" t="s">
        <v>9</v>
      </c>
      <c r="G17" s="4" t="s">
        <v>889</v>
      </c>
      <c r="H17" s="22" t="s">
        <v>82</v>
      </c>
      <c r="I17" s="397"/>
    </row>
    <row r="18" spans="1:9" ht="217.05" customHeight="1">
      <c r="A18" s="229" t="s">
        <v>521</v>
      </c>
      <c r="B18" s="47">
        <v>4</v>
      </c>
      <c r="C18" s="60"/>
      <c r="D18" s="60"/>
      <c r="E18" s="60"/>
      <c r="F18" s="4" t="s">
        <v>11</v>
      </c>
      <c r="G18" s="747" t="s">
        <v>870</v>
      </c>
      <c r="H18" s="748" t="s">
        <v>82</v>
      </c>
      <c r="I18" s="397"/>
    </row>
    <row r="19" spans="1:9" ht="51" customHeight="1">
      <c r="A19" s="229" t="s">
        <v>522</v>
      </c>
      <c r="B19" s="47">
        <v>2</v>
      </c>
      <c r="C19" s="60"/>
      <c r="D19" s="60"/>
      <c r="E19" s="60"/>
      <c r="F19" s="4" t="s">
        <v>81</v>
      </c>
      <c r="G19" s="4" t="s">
        <v>787</v>
      </c>
      <c r="H19" s="22" t="s">
        <v>385</v>
      </c>
      <c r="I19" s="397"/>
    </row>
    <row r="20" spans="1:9">
      <c r="A20" s="229" t="s">
        <v>523</v>
      </c>
      <c r="B20" s="48"/>
      <c r="C20" s="59"/>
      <c r="D20" s="59"/>
      <c r="E20" s="59"/>
      <c r="F20" s="4" t="s">
        <v>80</v>
      </c>
      <c r="G20" s="4" t="s">
        <v>788</v>
      </c>
      <c r="H20" s="22"/>
      <c r="I20" s="397"/>
    </row>
    <row r="21" spans="1:9" ht="217.05" customHeight="1">
      <c r="A21" s="229" t="s">
        <v>524</v>
      </c>
      <c r="B21" s="47">
        <v>4</v>
      </c>
      <c r="C21" s="60"/>
      <c r="D21" s="60"/>
      <c r="E21" s="60"/>
      <c r="F21" s="4" t="s">
        <v>51</v>
      </c>
      <c r="G21" s="749" t="s">
        <v>751</v>
      </c>
      <c r="H21" s="22" t="s">
        <v>663</v>
      </c>
      <c r="I21" s="397"/>
    </row>
    <row r="22" spans="1:9" ht="238.05" customHeight="1">
      <c r="A22" s="229" t="s">
        <v>525</v>
      </c>
      <c r="B22" s="48">
        <v>3</v>
      </c>
      <c r="C22" s="60"/>
      <c r="D22" s="59"/>
      <c r="E22" s="59"/>
      <c r="F22" s="4" t="s">
        <v>75</v>
      </c>
      <c r="G22" s="750" t="s">
        <v>871</v>
      </c>
      <c r="H22" s="751" t="s">
        <v>790</v>
      </c>
      <c r="I22" s="397"/>
    </row>
    <row r="23" spans="1:9" ht="116.25" customHeight="1">
      <c r="A23" s="229" t="s">
        <v>526</v>
      </c>
      <c r="B23" s="47">
        <v>1</v>
      </c>
      <c r="C23" s="59"/>
      <c r="D23" s="59"/>
      <c r="E23" s="59"/>
      <c r="F23" s="4" t="s">
        <v>2</v>
      </c>
      <c r="G23" s="40" t="s">
        <v>664</v>
      </c>
      <c r="H23" s="22" t="s">
        <v>387</v>
      </c>
      <c r="I23" s="397"/>
    </row>
    <row r="24" spans="1:9" ht="53.25" customHeight="1">
      <c r="A24" s="229" t="s">
        <v>527</v>
      </c>
      <c r="B24" s="48">
        <v>2</v>
      </c>
      <c r="C24" s="60"/>
      <c r="D24" s="60"/>
      <c r="E24" s="60"/>
      <c r="F24" s="4" t="s">
        <v>4</v>
      </c>
      <c r="G24" s="40" t="s">
        <v>665</v>
      </c>
      <c r="H24" s="40" t="s">
        <v>666</v>
      </c>
      <c r="I24" s="397"/>
    </row>
    <row r="25" spans="1:9">
      <c r="A25" s="313" t="s">
        <v>86</v>
      </c>
      <c r="B25" s="92"/>
      <c r="C25" s="92"/>
      <c r="D25" s="92"/>
      <c r="E25" s="92"/>
      <c r="F25" s="93" t="s">
        <v>85</v>
      </c>
      <c r="G25" s="94"/>
      <c r="H25" s="95"/>
      <c r="I25" s="399"/>
    </row>
    <row r="26" spans="1:9">
      <c r="A26" s="314" t="s">
        <v>528</v>
      </c>
      <c r="B26" s="45"/>
      <c r="C26" s="45"/>
      <c r="D26" s="45"/>
      <c r="E26" s="45"/>
      <c r="F26" s="1" t="s">
        <v>3</v>
      </c>
      <c r="G26" s="1"/>
      <c r="H26" s="2"/>
      <c r="I26" s="394"/>
    </row>
    <row r="27" spans="1:9" ht="398" customHeight="1">
      <c r="A27" s="312" t="s">
        <v>529</v>
      </c>
      <c r="B27" s="658">
        <v>4</v>
      </c>
      <c r="C27" s="60"/>
      <c r="D27" s="60"/>
      <c r="E27" s="60"/>
      <c r="F27" s="4" t="s">
        <v>38</v>
      </c>
      <c r="G27" s="702" t="s">
        <v>845</v>
      </c>
      <c r="H27" s="22" t="s">
        <v>668</v>
      </c>
      <c r="I27" s="397"/>
    </row>
    <row r="28" spans="1:9" ht="384.75">
      <c r="A28" s="315" t="s">
        <v>530</v>
      </c>
      <c r="B28" s="74">
        <v>5</v>
      </c>
      <c r="C28" s="75"/>
      <c r="D28" s="75"/>
      <c r="E28" s="75"/>
      <c r="F28" s="56" t="s">
        <v>39</v>
      </c>
      <c r="G28" s="56" t="s">
        <v>846</v>
      </c>
      <c r="H28" s="23" t="s">
        <v>669</v>
      </c>
      <c r="I28" s="397"/>
    </row>
    <row r="29" spans="1:9">
      <c r="A29" s="316" t="s">
        <v>531</v>
      </c>
      <c r="B29" s="76"/>
      <c r="C29" s="76"/>
      <c r="D29" s="76"/>
      <c r="E29" s="76"/>
      <c r="F29" s="20" t="s">
        <v>40</v>
      </c>
      <c r="G29" s="20"/>
      <c r="H29" s="21"/>
      <c r="I29" s="394"/>
    </row>
    <row r="30" spans="1:9" ht="150.75">
      <c r="A30" s="317" t="s">
        <v>532</v>
      </c>
      <c r="B30" s="77">
        <v>2</v>
      </c>
      <c r="C30" s="60"/>
      <c r="D30" s="60"/>
      <c r="E30" s="60"/>
      <c r="F30" s="57" t="s">
        <v>670</v>
      </c>
      <c r="G30" s="3" t="s">
        <v>847</v>
      </c>
      <c r="H30" s="19" t="s">
        <v>671</v>
      </c>
      <c r="I30" s="397"/>
    </row>
    <row r="31" spans="1:9" ht="110" customHeight="1">
      <c r="A31" s="312" t="s">
        <v>533</v>
      </c>
      <c r="B31" s="48">
        <v>2</v>
      </c>
      <c r="C31" s="60"/>
      <c r="D31" s="60"/>
      <c r="E31" s="60"/>
      <c r="F31" s="4" t="s">
        <v>672</v>
      </c>
      <c r="G31" s="3" t="s">
        <v>673</v>
      </c>
      <c r="H31" s="3" t="s">
        <v>674</v>
      </c>
      <c r="I31" s="397"/>
    </row>
    <row r="32" spans="1:9" ht="156.75">
      <c r="A32" s="312" t="s">
        <v>534</v>
      </c>
      <c r="B32" s="48">
        <v>4</v>
      </c>
      <c r="C32" s="60"/>
      <c r="D32" s="60"/>
      <c r="E32" s="60"/>
      <c r="F32" s="4" t="s">
        <v>792</v>
      </c>
      <c r="G32" s="15" t="s">
        <v>675</v>
      </c>
      <c r="H32" s="10" t="s">
        <v>667</v>
      </c>
      <c r="I32" s="397"/>
    </row>
    <row r="33" spans="1:10" ht="96" customHeight="1">
      <c r="A33" s="225" t="s">
        <v>535</v>
      </c>
      <c r="B33" s="48" t="s">
        <v>749</v>
      </c>
      <c r="C33" s="75"/>
      <c r="D33" s="75"/>
      <c r="E33" s="75"/>
      <c r="F33" s="17" t="s">
        <v>678</v>
      </c>
      <c r="G33" s="17" t="s">
        <v>676</v>
      </c>
      <c r="H33" s="10" t="s">
        <v>677</v>
      </c>
      <c r="I33" s="397"/>
    </row>
    <row r="34" spans="1:10" ht="193.05" customHeight="1">
      <c r="A34" s="225" t="s">
        <v>536</v>
      </c>
      <c r="B34" s="48">
        <v>5</v>
      </c>
      <c r="C34" s="60"/>
      <c r="D34" s="60"/>
      <c r="E34" s="60"/>
      <c r="F34" s="4" t="s">
        <v>679</v>
      </c>
      <c r="G34" s="17" t="s">
        <v>882</v>
      </c>
      <c r="H34" s="8" t="s">
        <v>78</v>
      </c>
      <c r="I34" s="397"/>
    </row>
    <row r="35" spans="1:10">
      <c r="A35" s="230" t="s">
        <v>88</v>
      </c>
      <c r="B35" s="88"/>
      <c r="C35" s="88"/>
      <c r="D35" s="88"/>
      <c r="E35" s="88"/>
      <c r="F35" s="89" t="s">
        <v>68</v>
      </c>
      <c r="G35" s="90"/>
      <c r="H35" s="91"/>
      <c r="I35" s="398"/>
    </row>
    <row r="36" spans="1:10" ht="33" customHeight="1">
      <c r="A36" s="225" t="s">
        <v>537</v>
      </c>
      <c r="B36" s="47"/>
      <c r="C36" s="59"/>
      <c r="D36" s="59"/>
      <c r="E36" s="59"/>
      <c r="F36" s="4" t="s">
        <v>791</v>
      </c>
      <c r="G36" s="4"/>
      <c r="H36" s="3"/>
      <c r="I36" s="397"/>
    </row>
    <row r="37" spans="1:10" ht="126" customHeight="1">
      <c r="A37" s="318" t="s">
        <v>538</v>
      </c>
      <c r="B37" s="47">
        <v>2</v>
      </c>
      <c r="C37" s="59"/>
      <c r="D37" s="59"/>
      <c r="E37" s="59"/>
      <c r="F37" s="704" t="s">
        <v>761</v>
      </c>
      <c r="G37" s="4" t="s">
        <v>104</v>
      </c>
      <c r="H37" s="3" t="s">
        <v>153</v>
      </c>
      <c r="I37" s="397"/>
    </row>
    <row r="38" spans="1:10">
      <c r="A38" s="88" t="s">
        <v>207</v>
      </c>
      <c r="B38" s="88"/>
      <c r="C38" s="88"/>
      <c r="D38" s="88"/>
      <c r="E38" s="88"/>
      <c r="F38" s="89" t="s">
        <v>70</v>
      </c>
      <c r="G38" s="90"/>
      <c r="H38" s="91"/>
      <c r="I38" s="398"/>
    </row>
    <row r="39" spans="1:10" ht="65.25" customHeight="1">
      <c r="A39" s="225" t="s">
        <v>539</v>
      </c>
      <c r="B39" s="48">
        <v>20</v>
      </c>
      <c r="C39" s="60"/>
      <c r="D39" s="60"/>
      <c r="E39" s="60"/>
      <c r="F39" s="17" t="s">
        <v>208</v>
      </c>
      <c r="G39" s="4" t="s">
        <v>87</v>
      </c>
      <c r="H39" s="3" t="s">
        <v>390</v>
      </c>
      <c r="I39" s="397"/>
    </row>
    <row r="40" spans="1:10" ht="145.5" customHeight="1">
      <c r="A40" s="225" t="s">
        <v>540</v>
      </c>
      <c r="B40" s="659">
        <v>4</v>
      </c>
      <c r="C40" s="60"/>
      <c r="D40" s="60"/>
      <c r="E40" s="60"/>
      <c r="F40" s="17" t="s">
        <v>762</v>
      </c>
      <c r="G40" s="4" t="s">
        <v>411</v>
      </c>
      <c r="H40" s="3" t="s">
        <v>389</v>
      </c>
      <c r="I40" s="397"/>
    </row>
    <row r="41" spans="1:10" ht="28.5">
      <c r="A41" s="225" t="s">
        <v>541</v>
      </c>
      <c r="B41" s="47">
        <v>1</v>
      </c>
      <c r="C41" s="59"/>
      <c r="D41" s="59"/>
      <c r="E41" s="59"/>
      <c r="F41" s="4" t="s">
        <v>89</v>
      </c>
      <c r="G41" s="4" t="s">
        <v>154</v>
      </c>
      <c r="H41" s="3" t="s">
        <v>105</v>
      </c>
      <c r="I41" s="397"/>
    </row>
    <row r="42" spans="1:10" ht="28.9" thickBot="1">
      <c r="A42" s="231" t="s">
        <v>542</v>
      </c>
      <c r="B42" s="67">
        <v>1</v>
      </c>
      <c r="C42" s="86"/>
      <c r="D42" s="86"/>
      <c r="E42" s="86"/>
      <c r="F42" s="72" t="s">
        <v>106</v>
      </c>
      <c r="G42" s="72" t="s">
        <v>107</v>
      </c>
      <c r="H42" s="69" t="s">
        <v>105</v>
      </c>
      <c r="I42" s="400"/>
    </row>
    <row r="44" spans="1:10">
      <c r="J44" s="755">
        <v>0</v>
      </c>
    </row>
    <row r="45" spans="1:10">
      <c r="J45" s="755" t="s">
        <v>209</v>
      </c>
    </row>
    <row r="46" spans="1:10">
      <c r="J46" s="755">
        <v>1</v>
      </c>
    </row>
    <row r="47" spans="1:10">
      <c r="J47" s="755" t="s">
        <v>220</v>
      </c>
    </row>
    <row r="48" spans="1:10">
      <c r="J48" s="755"/>
    </row>
    <row r="49" spans="10:11">
      <c r="J49" s="755">
        <v>0</v>
      </c>
      <c r="K49" s="755">
        <v>0</v>
      </c>
    </row>
    <row r="50" spans="10:11">
      <c r="J50" s="755" t="s">
        <v>209</v>
      </c>
      <c r="K50" s="755" t="s">
        <v>209</v>
      </c>
    </row>
    <row r="51" spans="10:11">
      <c r="J51" s="755">
        <v>2</v>
      </c>
      <c r="K51" s="755">
        <v>3</v>
      </c>
    </row>
    <row r="52" spans="10:11">
      <c r="J52" s="755" t="s">
        <v>220</v>
      </c>
      <c r="K52" s="755" t="s">
        <v>220</v>
      </c>
    </row>
    <row r="53" spans="10:11">
      <c r="J53" s="755"/>
    </row>
    <row r="54" spans="10:11">
      <c r="J54" s="755">
        <v>0</v>
      </c>
    </row>
    <row r="55" spans="10:11">
      <c r="J55" s="755" t="s">
        <v>209</v>
      </c>
    </row>
    <row r="56" spans="10:11">
      <c r="J56" s="755">
        <v>2</v>
      </c>
    </row>
    <row r="57" spans="10:11">
      <c r="J57" s="755">
        <v>4</v>
      </c>
    </row>
    <row r="58" spans="10:11">
      <c r="J58" s="755" t="s">
        <v>220</v>
      </c>
    </row>
    <row r="59" spans="10:11">
      <c r="J59" s="755">
        <v>0</v>
      </c>
    </row>
    <row r="60" spans="10:11">
      <c r="J60" s="755" t="s">
        <v>209</v>
      </c>
    </row>
    <row r="61" spans="10:11">
      <c r="J61" s="755">
        <v>4</v>
      </c>
    </row>
    <row r="62" spans="10:11">
      <c r="J62" s="755" t="s">
        <v>220</v>
      </c>
    </row>
    <row r="63" spans="10:11">
      <c r="J63" s="755"/>
    </row>
    <row r="64" spans="10:11">
      <c r="J64" s="755">
        <v>0</v>
      </c>
      <c r="K64" s="755">
        <v>0</v>
      </c>
    </row>
    <row r="65" spans="10:11">
      <c r="J65" s="755" t="s">
        <v>209</v>
      </c>
      <c r="K65" s="755" t="s">
        <v>209</v>
      </c>
    </row>
    <row r="66" spans="10:11">
      <c r="J66" s="755">
        <v>5</v>
      </c>
      <c r="K66" s="755">
        <v>2</v>
      </c>
    </row>
    <row r="67" spans="10:11">
      <c r="J67" s="755" t="s">
        <v>220</v>
      </c>
      <c r="K67" s="755">
        <v>5</v>
      </c>
    </row>
    <row r="70" spans="10:11">
      <c r="J70" s="755" t="s">
        <v>224</v>
      </c>
    </row>
    <row r="71" spans="10:11">
      <c r="J71" s="755" t="s">
        <v>225</v>
      </c>
    </row>
    <row r="72" spans="10:11">
      <c r="J72" s="755" t="s">
        <v>226</v>
      </c>
    </row>
    <row r="75" spans="10:11">
      <c r="J75" s="755">
        <v>0</v>
      </c>
      <c r="K75" s="755">
        <v>0</v>
      </c>
    </row>
    <row r="76" spans="10:11">
      <c r="J76" s="755" t="s">
        <v>209</v>
      </c>
      <c r="K76" s="755" t="s">
        <v>209</v>
      </c>
    </row>
    <row r="77" spans="10:11">
      <c r="J77" s="755">
        <v>1</v>
      </c>
      <c r="K77" s="755">
        <v>1</v>
      </c>
    </row>
    <row r="78" spans="10:11">
      <c r="J78" s="755">
        <v>2</v>
      </c>
      <c r="K78" s="755">
        <v>2</v>
      </c>
    </row>
    <row r="79" spans="10:11">
      <c r="J79" s="755">
        <v>3</v>
      </c>
      <c r="K79" s="755">
        <v>3</v>
      </c>
    </row>
    <row r="80" spans="10:11">
      <c r="J80" s="755" t="s">
        <v>220</v>
      </c>
      <c r="K80" s="755">
        <v>4</v>
      </c>
    </row>
    <row r="81" spans="10:11">
      <c r="J81" s="755">
        <v>0</v>
      </c>
      <c r="K81" s="755" t="s">
        <v>220</v>
      </c>
    </row>
    <row r="82" spans="10:11">
      <c r="J82" s="755" t="s">
        <v>209</v>
      </c>
    </row>
    <row r="83" spans="10:11">
      <c r="J83" s="755">
        <v>2</v>
      </c>
    </row>
    <row r="84" spans="10:11">
      <c r="J84" s="755">
        <v>3</v>
      </c>
    </row>
    <row r="85" spans="10:11">
      <c r="J85" s="755">
        <v>4</v>
      </c>
    </row>
    <row r="86" spans="10:11">
      <c r="J86" s="755">
        <v>5</v>
      </c>
    </row>
    <row r="87" spans="10:11">
      <c r="J87" s="755" t="s">
        <v>220</v>
      </c>
    </row>
    <row r="89" spans="10:11">
      <c r="J89" s="755">
        <v>0</v>
      </c>
    </row>
    <row r="90" spans="10:11">
      <c r="J90" s="755" t="s">
        <v>209</v>
      </c>
    </row>
    <row r="91" spans="10:11">
      <c r="J91" s="755">
        <v>1</v>
      </c>
    </row>
    <row r="92" spans="10:11">
      <c r="J92" s="755">
        <v>2</v>
      </c>
    </row>
    <row r="93" spans="10:11">
      <c r="J93" s="755" t="s">
        <v>220</v>
      </c>
    </row>
    <row r="95" spans="10:11">
      <c r="J95" s="755">
        <v>0</v>
      </c>
      <c r="K95" s="734">
        <v>0</v>
      </c>
    </row>
    <row r="96" spans="10:11">
      <c r="J96" s="755" t="s">
        <v>209</v>
      </c>
      <c r="K96" s="734">
        <v>2</v>
      </c>
    </row>
    <row r="97" spans="10:11">
      <c r="J97" s="755">
        <v>1</v>
      </c>
      <c r="K97" s="734">
        <v>4</v>
      </c>
    </row>
    <row r="98" spans="10:11">
      <c r="J98" s="755">
        <v>2</v>
      </c>
      <c r="K98" s="734">
        <v>6</v>
      </c>
    </row>
    <row r="99" spans="10:11">
      <c r="J99" s="755">
        <v>3</v>
      </c>
      <c r="K99" s="734">
        <v>8</v>
      </c>
    </row>
    <row r="100" spans="10:11">
      <c r="J100" s="755">
        <v>4</v>
      </c>
      <c r="K100" s="734">
        <v>10</v>
      </c>
    </row>
    <row r="101" spans="10:11">
      <c r="J101" s="755">
        <v>5</v>
      </c>
      <c r="K101" s="734">
        <v>12</v>
      </c>
    </row>
    <row r="102" spans="10:11">
      <c r="J102" s="755">
        <v>6</v>
      </c>
      <c r="K102" s="734">
        <v>14</v>
      </c>
    </row>
    <row r="103" spans="10:11">
      <c r="J103" s="755">
        <v>7</v>
      </c>
      <c r="K103" s="734">
        <v>16</v>
      </c>
    </row>
    <row r="104" spans="10:11">
      <c r="J104" s="755">
        <v>8</v>
      </c>
      <c r="K104" s="734">
        <v>18</v>
      </c>
    </row>
    <row r="105" spans="10:11">
      <c r="J105" s="755">
        <v>9</v>
      </c>
      <c r="K105" s="734">
        <v>20</v>
      </c>
    </row>
    <row r="106" spans="10:11">
      <c r="J106" s="755">
        <v>10</v>
      </c>
      <c r="K106" s="734">
        <v>22</v>
      </c>
    </row>
    <row r="107" spans="10:11">
      <c r="J107" s="755">
        <v>11</v>
      </c>
      <c r="K107" s="734">
        <v>24</v>
      </c>
    </row>
    <row r="108" spans="10:11">
      <c r="J108" s="755">
        <v>12</v>
      </c>
      <c r="K108" s="734">
        <v>26</v>
      </c>
    </row>
    <row r="109" spans="10:11">
      <c r="J109" s="755">
        <v>13</v>
      </c>
      <c r="K109" s="734">
        <v>28</v>
      </c>
    </row>
    <row r="110" spans="10:11">
      <c r="J110" s="755">
        <v>14</v>
      </c>
      <c r="K110" s="734">
        <v>30</v>
      </c>
    </row>
    <row r="111" spans="10:11">
      <c r="J111" s="755">
        <v>15</v>
      </c>
      <c r="K111" s="734">
        <v>32</v>
      </c>
    </row>
    <row r="112" spans="10:11">
      <c r="J112" s="755">
        <v>16</v>
      </c>
      <c r="K112" s="734">
        <v>34</v>
      </c>
    </row>
    <row r="113" spans="10:11">
      <c r="J113" s="755">
        <v>17</v>
      </c>
      <c r="K113" s="734">
        <v>36</v>
      </c>
    </row>
    <row r="114" spans="10:11">
      <c r="J114" s="755">
        <v>18</v>
      </c>
      <c r="K114" s="734">
        <v>38</v>
      </c>
    </row>
    <row r="115" spans="10:11">
      <c r="J115" s="755">
        <v>19</v>
      </c>
      <c r="K115" s="734">
        <v>40</v>
      </c>
    </row>
    <row r="116" spans="10:11">
      <c r="J116" s="755">
        <v>20</v>
      </c>
      <c r="K116" s="734">
        <v>42</v>
      </c>
    </row>
    <row r="117" spans="10:11">
      <c r="J117" s="755">
        <v>21</v>
      </c>
      <c r="K117" s="734">
        <v>44</v>
      </c>
    </row>
    <row r="118" spans="10:11">
      <c r="J118" s="755">
        <v>22</v>
      </c>
      <c r="K118" s="734">
        <v>46</v>
      </c>
    </row>
    <row r="119" spans="10:11">
      <c r="J119" s="755">
        <v>23</v>
      </c>
      <c r="K119" s="734">
        <v>48</v>
      </c>
    </row>
    <row r="120" spans="10:11">
      <c r="J120" s="755">
        <v>24</v>
      </c>
      <c r="K120" s="734">
        <v>50</v>
      </c>
    </row>
    <row r="121" spans="10:11">
      <c r="J121" s="755">
        <v>25</v>
      </c>
      <c r="K121" s="734">
        <v>52</v>
      </c>
    </row>
    <row r="122" spans="10:11">
      <c r="J122" s="755">
        <v>26</v>
      </c>
      <c r="K122" s="734">
        <v>54</v>
      </c>
    </row>
    <row r="123" spans="10:11">
      <c r="J123" s="755">
        <v>27</v>
      </c>
      <c r="K123" s="734">
        <v>56</v>
      </c>
    </row>
    <row r="124" spans="10:11">
      <c r="J124" s="755">
        <v>28</v>
      </c>
      <c r="K124" s="734">
        <v>58</v>
      </c>
    </row>
    <row r="125" spans="10:11">
      <c r="J125" s="755">
        <v>29</v>
      </c>
      <c r="K125" s="734">
        <v>60</v>
      </c>
    </row>
    <row r="126" spans="10:11">
      <c r="J126" s="755">
        <v>30</v>
      </c>
      <c r="K126" s="755" t="s">
        <v>220</v>
      </c>
    </row>
    <row r="127" spans="10:11">
      <c r="J127" s="755">
        <v>31</v>
      </c>
    </row>
    <row r="128" spans="10:11">
      <c r="J128" s="755">
        <v>32</v>
      </c>
    </row>
    <row r="129" spans="10:10">
      <c r="J129" s="755">
        <v>33</v>
      </c>
    </row>
    <row r="130" spans="10:10">
      <c r="J130" s="755">
        <v>34</v>
      </c>
    </row>
    <row r="131" spans="10:10">
      <c r="J131" s="755">
        <v>35</v>
      </c>
    </row>
    <row r="132" spans="10:10">
      <c r="J132" s="755">
        <v>36</v>
      </c>
    </row>
    <row r="133" spans="10:10">
      <c r="J133" s="755">
        <v>37</v>
      </c>
    </row>
    <row r="134" spans="10:10">
      <c r="J134" s="755">
        <v>38</v>
      </c>
    </row>
    <row r="135" spans="10:10">
      <c r="J135" s="755">
        <v>39</v>
      </c>
    </row>
    <row r="136" spans="10:10">
      <c r="J136" s="755">
        <v>40</v>
      </c>
    </row>
    <row r="137" spans="10:10">
      <c r="J137" s="755">
        <v>41</v>
      </c>
    </row>
    <row r="138" spans="10:10">
      <c r="J138" s="755">
        <v>42</v>
      </c>
    </row>
    <row r="139" spans="10:10">
      <c r="J139" s="755">
        <v>43</v>
      </c>
    </row>
    <row r="140" spans="10:10">
      <c r="J140" s="755">
        <v>44</v>
      </c>
    </row>
    <row r="141" spans="10:10">
      <c r="J141" s="755">
        <v>45</v>
      </c>
    </row>
    <row r="142" spans="10:10">
      <c r="J142" s="755">
        <v>46</v>
      </c>
    </row>
    <row r="143" spans="10:10">
      <c r="J143" s="755">
        <v>47</v>
      </c>
    </row>
    <row r="144" spans="10:10">
      <c r="J144" s="755">
        <v>48</v>
      </c>
    </row>
    <row r="145" spans="10:10">
      <c r="J145" s="755">
        <v>49</v>
      </c>
    </row>
    <row r="146" spans="10:10">
      <c r="J146" s="755">
        <v>50</v>
      </c>
    </row>
    <row r="147" spans="10:10">
      <c r="J147" s="755">
        <v>51</v>
      </c>
    </row>
    <row r="148" spans="10:10">
      <c r="J148" s="755">
        <v>52</v>
      </c>
    </row>
    <row r="149" spans="10:10">
      <c r="J149" s="755">
        <v>53</v>
      </c>
    </row>
    <row r="150" spans="10:10">
      <c r="J150" s="755">
        <v>54</v>
      </c>
    </row>
    <row r="151" spans="10:10">
      <c r="J151" s="755">
        <v>55</v>
      </c>
    </row>
    <row r="152" spans="10:10">
      <c r="J152" s="755">
        <v>56</v>
      </c>
    </row>
    <row r="153" spans="10:10">
      <c r="J153" s="755">
        <v>57</v>
      </c>
    </row>
    <row r="154" spans="10:10">
      <c r="J154" s="755">
        <v>58</v>
      </c>
    </row>
    <row r="155" spans="10:10">
      <c r="J155" s="755">
        <v>59</v>
      </c>
    </row>
    <row r="156" spans="10:10">
      <c r="J156" s="755">
        <v>60</v>
      </c>
    </row>
    <row r="157" spans="10:10">
      <c r="J157" s="755" t="s">
        <v>220</v>
      </c>
    </row>
    <row r="159" spans="10:10">
      <c r="J159" s="755">
        <v>0</v>
      </c>
    </row>
    <row r="160" spans="10:10">
      <c r="J160" s="755" t="s">
        <v>209</v>
      </c>
    </row>
    <row r="161" spans="10:10">
      <c r="J161" s="755">
        <v>1</v>
      </c>
    </row>
    <row r="162" spans="10:10">
      <c r="J162" s="755">
        <v>2</v>
      </c>
    </row>
    <row r="163" spans="10:10">
      <c r="J163" s="755">
        <v>3</v>
      </c>
    </row>
    <row r="164" spans="10:10">
      <c r="J164" s="755">
        <v>4</v>
      </c>
    </row>
    <row r="165" spans="10:10">
      <c r="J165" s="755">
        <v>5</v>
      </c>
    </row>
    <row r="166" spans="10:10">
      <c r="J166" s="755">
        <v>6</v>
      </c>
    </row>
    <row r="167" spans="10:10">
      <c r="J167" s="755">
        <v>7</v>
      </c>
    </row>
    <row r="168" spans="10:10">
      <c r="J168" s="755">
        <v>8</v>
      </c>
    </row>
    <row r="169" spans="10:10">
      <c r="J169" s="755">
        <v>9</v>
      </c>
    </row>
    <row r="170" spans="10:10">
      <c r="J170" s="755">
        <v>10</v>
      </c>
    </row>
    <row r="171" spans="10:10">
      <c r="J171" s="755">
        <v>11</v>
      </c>
    </row>
    <row r="172" spans="10:10">
      <c r="J172" s="755">
        <v>12</v>
      </c>
    </row>
    <row r="173" spans="10:10">
      <c r="J173" s="755">
        <v>13</v>
      </c>
    </row>
    <row r="174" spans="10:10">
      <c r="J174" s="755">
        <v>14</v>
      </c>
    </row>
    <row r="175" spans="10:10">
      <c r="J175" s="755">
        <v>15</v>
      </c>
    </row>
    <row r="176" spans="10:10">
      <c r="J176" s="755">
        <v>16</v>
      </c>
    </row>
    <row r="177" spans="10:10">
      <c r="J177" s="755">
        <v>17</v>
      </c>
    </row>
    <row r="178" spans="10:10">
      <c r="J178" s="755">
        <v>18</v>
      </c>
    </row>
    <row r="179" spans="10:10">
      <c r="J179" s="755">
        <v>19</v>
      </c>
    </row>
    <row r="180" spans="10:10">
      <c r="J180" s="755">
        <v>20</v>
      </c>
    </row>
    <row r="181" spans="10:10">
      <c r="J181" s="755" t="s">
        <v>220</v>
      </c>
    </row>
    <row r="184" spans="10:10">
      <c r="J184" s="755">
        <v>0</v>
      </c>
    </row>
    <row r="185" spans="10:10">
      <c r="J185" s="755" t="s">
        <v>209</v>
      </c>
    </row>
    <row r="186" spans="10:10">
      <c r="J186" s="734">
        <v>1</v>
      </c>
    </row>
    <row r="187" spans="10:10">
      <c r="J187" s="755">
        <v>2</v>
      </c>
    </row>
    <row r="188" spans="10:10">
      <c r="J188" s="755">
        <v>3</v>
      </c>
    </row>
    <row r="189" spans="10:10">
      <c r="J189" s="755">
        <v>4</v>
      </c>
    </row>
    <row r="190" spans="10:10">
      <c r="J190" s="755">
        <v>5</v>
      </c>
    </row>
    <row r="192" spans="10:10">
      <c r="J192" s="755">
        <v>0</v>
      </c>
    </row>
    <row r="193" spans="10:10">
      <c r="J193" s="755" t="s">
        <v>209</v>
      </c>
    </row>
    <row r="194" spans="10:10">
      <c r="J194" s="734">
        <v>3</v>
      </c>
    </row>
  </sheetData>
  <sheetProtection algorithmName="SHA-512" hashValue="bN0td0ah6jv/cTNcuAOBLNsdNLDKX+fctTyxWALX5mu8smNbqk2laN9y0E9XxodIvOSHwue0hkIgwrnHdSchFQ==" saltValue="GyQ+/7efyo1Qlca0bJWEIA==" spinCount="100000" sheet="1" objects="1" scenarios="1"/>
  <dataConsolidate/>
  <customSheetViews>
    <customSheetView guid="{ACDF5350-2922-6540-AACD-798BECD5E002}" scale="150" printArea="1">
      <pane ySplit="4" topLeftCell="A11" activePane="bottomLeft" state="frozen"/>
      <selection pane="bottomLeft" activeCell="C16" sqref="C16"/>
      <rowBreaks count="2" manualBreakCount="2">
        <brk id="16" max="8" man="1"/>
        <brk id="35" max="8" man="1"/>
      </rowBreaks>
      <pageMargins left="0.75" right="0.75" top="1" bottom="1" header="0.5" footer="0.5"/>
      <pageSetup scale="31" fitToHeight="4" orientation="landscape" horizontalDpi="4294967292" verticalDpi="4294967292"/>
    </customSheetView>
  </customSheetViews>
  <phoneticPr fontId="26" type="noConversion"/>
  <dataValidations count="21">
    <dataValidation type="list" allowBlank="1" showInputMessage="1" showErrorMessage="1" sqref="C30:E31 C24:E24 C19:E19" xr:uid="{00000000-0002-0000-0400-000000000000}">
      <formula1>$J$48:$J$52</formula1>
    </dataValidation>
    <dataValidation type="list" allowBlank="1" showInputMessage="1" showErrorMessage="1" sqref="D32:E32" xr:uid="{00000000-0002-0000-0400-000001000000}">
      <formula1>$J$53:$J$57</formula1>
    </dataValidation>
    <dataValidation type="list" allowBlank="1" showInputMessage="1" showErrorMessage="1" sqref="C27:E27" xr:uid="{00000000-0002-0000-0400-000002000000}">
      <formula1>$J$58:$J$62</formula1>
    </dataValidation>
    <dataValidation type="list" allowBlank="1" showInputMessage="1" showErrorMessage="1" sqref="C28:E28" xr:uid="{00000000-0002-0000-0400-000003000000}">
      <formula1>$J$63:$J$67</formula1>
    </dataValidation>
    <dataValidation type="list" allowBlank="1" showInputMessage="1" showErrorMessage="1" sqref="C6:E9" xr:uid="{00000000-0002-0000-0400-000004000000}">
      <formula1>$J$69:$J$72</formula1>
    </dataValidation>
    <dataValidation type="list" allowBlank="1" showInputMessage="1" showErrorMessage="1" sqref="C33:E33" xr:uid="{00000000-0002-0000-0400-000005000000}">
      <formula1>$J$81:$J$87</formula1>
    </dataValidation>
    <dataValidation type="list" allowBlank="1" showInputMessage="1" showErrorMessage="1" sqref="C13:E13 C23:E23 C20:E20 C41:E42 C36:E36" xr:uid="{00000000-0002-0000-0400-000006000000}">
      <formula1>$J$43:$J$47</formula1>
    </dataValidation>
    <dataValidation type="list" allowBlank="1" showInputMessage="1" showErrorMessage="1" sqref="C37:E37" xr:uid="{00000000-0002-0000-0400-000007000000}">
      <formula1>$J$88:$J$93</formula1>
    </dataValidation>
    <dataValidation type="list" allowBlank="1" showInputMessage="1" showErrorMessage="1" sqref="C39" xr:uid="{00000000-0002-0000-0400-000009000000}">
      <formula1>J158:J181</formula1>
    </dataValidation>
    <dataValidation type="list" allowBlank="1" showInputMessage="1" showErrorMessage="1" sqref="E12" xr:uid="{00000000-0002-0000-0400-00000B000000}">
      <formula1>K94:K125</formula1>
    </dataValidation>
    <dataValidation type="list" allowBlank="1" showInputMessage="1" showErrorMessage="1" sqref="D39" xr:uid="{00000000-0002-0000-0400-00000C000000}">
      <formula1>J158:J181</formula1>
    </dataValidation>
    <dataValidation type="list" allowBlank="1" showInputMessage="1" showErrorMessage="1" sqref="E39" xr:uid="{00000000-0002-0000-0400-00000D000000}">
      <formula1>J158:J181</formula1>
    </dataValidation>
    <dataValidation type="list" allowBlank="1" showInputMessage="1" showErrorMessage="1" sqref="C32" xr:uid="{00000000-0002-0000-0400-00000E000000}">
      <formula1>$J$54:$J$58</formula1>
    </dataValidation>
    <dataValidation type="list" allowBlank="1" showInputMessage="1" showErrorMessage="1" sqref="C14:E14" xr:uid="{00000000-0002-0000-0400-00000F000000}">
      <formula1>$J$183:$J$190</formula1>
    </dataValidation>
    <dataValidation type="list" allowBlank="1" showInputMessage="1" showErrorMessage="1" sqref="C22:E22" xr:uid="{00000000-0002-0000-0400-000011000000}">
      <formula1>$J$192:$J$194</formula1>
    </dataValidation>
    <dataValidation type="list" allowBlank="1" showInputMessage="1" showErrorMessage="1" sqref="C16:E18" xr:uid="{1963F51C-7125-D84E-92E2-136755065C92}">
      <formula1>$J$94:$J$100</formula1>
    </dataValidation>
    <dataValidation type="list" allowBlank="1" showInputMessage="1" showErrorMessage="1" sqref="C34:E34" xr:uid="{75CEDF3E-B46A-D849-8403-4B7ECF0D338E}">
      <formula1>$K$63:$K$67</formula1>
    </dataValidation>
    <dataValidation type="list" allowBlank="1" showInputMessage="1" showErrorMessage="1" sqref="C40:E40" xr:uid="{17BE72C4-5929-B247-908C-4A1B218749C9}">
      <formula1>$K$75:$K$81</formula1>
    </dataValidation>
    <dataValidation type="list" allowBlank="1" showInputMessage="1" showErrorMessage="1" sqref="D12" xr:uid="{0B09286C-34FE-5544-92E0-4FDDAD62D360}">
      <formula1>K94:K126</formula1>
    </dataValidation>
    <dataValidation type="list" allowBlank="1" showInputMessage="1" showErrorMessage="1" sqref="C12" xr:uid="{9708CF01-621A-2A4F-9D31-3C4352DF728A}">
      <formula1>$K$94:$K$126</formula1>
    </dataValidation>
    <dataValidation type="list" allowBlank="1" showInputMessage="1" showErrorMessage="1" sqref="C21:E21 C22" xr:uid="{00000000-0002-0000-0400-000010000000}">
      <formula1>$J$184:$J$189</formula1>
    </dataValidation>
  </dataValidations>
  <pageMargins left="0.75" right="0.75" top="1" bottom="1" header="0.5" footer="0.5"/>
  <pageSetup scale="31" fitToHeight="4" orientation="landscape" horizontalDpi="4294967292" verticalDpi="4294967292"/>
  <rowBreaks count="2" manualBreakCount="2">
    <brk id="16" max="8" man="1"/>
    <brk id="3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24"/>
  <sheetViews>
    <sheetView zoomScale="120" zoomScaleNormal="120" zoomScalePageLayoutView="120" workbookViewId="0">
      <pane ySplit="4" topLeftCell="A24" activePane="bottomLeft" state="frozen"/>
      <selection activeCell="C10" sqref="C10"/>
      <selection pane="bottomLeft" activeCell="I31" sqref="I31:I32"/>
    </sheetView>
  </sheetViews>
  <sheetFormatPr defaultColWidth="11" defaultRowHeight="15.75"/>
  <cols>
    <col min="1" max="1" width="9.8125" style="44" customWidth="1"/>
    <col min="2" max="5" width="8.5" style="44" customWidth="1"/>
    <col min="6" max="8" width="40.8125" customWidth="1"/>
    <col min="9" max="9" width="40.8125" style="191" customWidth="1"/>
    <col min="10" max="10" width="11" style="50"/>
    <col min="11" max="12" width="11" style="51"/>
    <col min="13" max="15" width="11" style="734"/>
  </cols>
  <sheetData>
    <row r="1" spans="1:15" ht="35" customHeight="1" thickBot="1">
      <c r="A1" s="118" t="s">
        <v>343</v>
      </c>
      <c r="B1" s="64"/>
      <c r="C1" s="64"/>
      <c r="D1" s="64"/>
      <c r="E1" s="64"/>
      <c r="F1" s="119"/>
      <c r="G1" s="466" t="str">
        <f>Instructions!A2</f>
        <v xml:space="preserve">Florida Green High-Rise Residential Building Standard </v>
      </c>
      <c r="H1" s="466" t="str">
        <f>Instructions!A5</f>
        <v>Version 4:  Revised 11 11 2022</v>
      </c>
      <c r="I1" s="401"/>
      <c r="J1" s="51"/>
    </row>
    <row r="2" spans="1:15" s="51" customFormat="1" ht="26.25">
      <c r="A2" s="226" t="s">
        <v>67</v>
      </c>
      <c r="B2" s="80" t="s">
        <v>221</v>
      </c>
      <c r="C2" s="80" t="s">
        <v>711</v>
      </c>
      <c r="D2" s="80" t="s">
        <v>219</v>
      </c>
      <c r="E2" s="80" t="s">
        <v>220</v>
      </c>
      <c r="F2" s="81"/>
      <c r="G2" s="81"/>
      <c r="H2" s="81"/>
      <c r="I2" s="395"/>
      <c r="J2" s="50"/>
      <c r="M2" s="734"/>
      <c r="N2" s="734"/>
      <c r="O2" s="734"/>
    </row>
    <row r="3" spans="1:15" ht="21">
      <c r="A3" s="227"/>
      <c r="B3" s="53">
        <f>SUM(B7:B32)</f>
        <v>94</v>
      </c>
      <c r="C3" s="53">
        <f>SUM(C7:C32)</f>
        <v>0</v>
      </c>
      <c r="D3" s="53">
        <f>SUM(D7:D32)</f>
        <v>0</v>
      </c>
      <c r="E3" s="53">
        <f>SUM(E7:E32)</f>
        <v>0</v>
      </c>
      <c r="I3" s="394"/>
    </row>
    <row r="4" spans="1:15" ht="18">
      <c r="A4" s="83" t="s">
        <v>22</v>
      </c>
      <c r="B4" s="84"/>
      <c r="C4" s="84"/>
      <c r="D4" s="84"/>
      <c r="E4" s="84"/>
      <c r="F4" s="55" t="s">
        <v>216</v>
      </c>
      <c r="G4" s="55" t="s">
        <v>217</v>
      </c>
      <c r="H4" s="61" t="s">
        <v>218</v>
      </c>
      <c r="I4" s="396" t="s">
        <v>228</v>
      </c>
    </row>
    <row r="5" spans="1:15" ht="18">
      <c r="A5" s="322" t="s">
        <v>52</v>
      </c>
      <c r="B5" s="45"/>
      <c r="C5" s="45"/>
      <c r="D5" s="45"/>
      <c r="E5" s="45"/>
      <c r="F5" s="1"/>
      <c r="G5" s="1"/>
      <c r="H5" s="2"/>
      <c r="I5" s="394"/>
    </row>
    <row r="6" spans="1:15">
      <c r="A6" s="230" t="s">
        <v>93</v>
      </c>
      <c r="B6" s="88"/>
      <c r="C6" s="88"/>
      <c r="D6" s="88"/>
      <c r="E6" s="88"/>
      <c r="F6" s="89" t="s">
        <v>90</v>
      </c>
      <c r="G6" s="90"/>
      <c r="H6" s="91"/>
      <c r="I6" s="398"/>
    </row>
    <row r="7" spans="1:15" ht="153" customHeight="1">
      <c r="A7" s="225" t="s">
        <v>543</v>
      </c>
      <c r="B7" s="47">
        <v>3</v>
      </c>
      <c r="C7" s="59"/>
      <c r="D7" s="59"/>
      <c r="E7" s="59"/>
      <c r="F7" s="4" t="s">
        <v>108</v>
      </c>
      <c r="G7" s="17" t="s">
        <v>414</v>
      </c>
      <c r="H7" s="3" t="s">
        <v>393</v>
      </c>
      <c r="I7" s="397"/>
    </row>
    <row r="8" spans="1:15" ht="94.5" customHeight="1">
      <c r="A8" s="225" t="s">
        <v>544</v>
      </c>
      <c r="B8" s="47">
        <v>5</v>
      </c>
      <c r="C8" s="59"/>
      <c r="D8" s="59"/>
      <c r="E8" s="59"/>
      <c r="F8" s="4" t="s">
        <v>229</v>
      </c>
      <c r="G8" s="4" t="s">
        <v>848</v>
      </c>
      <c r="H8" s="3" t="s">
        <v>394</v>
      </c>
      <c r="I8" s="397"/>
    </row>
    <row r="9" spans="1:15" ht="42.75">
      <c r="A9" s="225" t="s">
        <v>545</v>
      </c>
      <c r="B9" s="47">
        <v>2</v>
      </c>
      <c r="C9" s="60"/>
      <c r="D9" s="60"/>
      <c r="E9" s="60"/>
      <c r="F9" s="4" t="s">
        <v>415</v>
      </c>
      <c r="G9" s="3" t="s">
        <v>97</v>
      </c>
      <c r="H9" s="3" t="s">
        <v>98</v>
      </c>
      <c r="I9" s="397"/>
    </row>
    <row r="10" spans="1:15">
      <c r="A10" s="230" t="s">
        <v>94</v>
      </c>
      <c r="B10" s="88"/>
      <c r="C10" s="88"/>
      <c r="D10" s="88"/>
      <c r="E10" s="88"/>
      <c r="F10" s="89" t="s">
        <v>91</v>
      </c>
      <c r="G10" s="90"/>
      <c r="H10" s="91"/>
      <c r="I10" s="398"/>
    </row>
    <row r="11" spans="1:15" ht="183.75" customHeight="1">
      <c r="A11" s="225" t="s">
        <v>546</v>
      </c>
      <c r="B11" s="48">
        <v>5</v>
      </c>
      <c r="C11" s="60"/>
      <c r="D11" s="60"/>
      <c r="E11" s="60"/>
      <c r="F11" s="4" t="s">
        <v>109</v>
      </c>
      <c r="G11" s="8" t="s">
        <v>416</v>
      </c>
      <c r="H11" s="8" t="s">
        <v>395</v>
      </c>
      <c r="I11" s="397"/>
    </row>
    <row r="12" spans="1:15" ht="57">
      <c r="A12" s="225" t="s">
        <v>547</v>
      </c>
      <c r="B12" s="48">
        <v>3</v>
      </c>
      <c r="C12" s="59"/>
      <c r="D12" s="59"/>
      <c r="E12" s="59"/>
      <c r="F12" s="4" t="s">
        <v>849</v>
      </c>
      <c r="G12" s="4" t="s">
        <v>872</v>
      </c>
      <c r="H12" s="3" t="s">
        <v>832</v>
      </c>
      <c r="I12" s="397"/>
    </row>
    <row r="13" spans="1:15" ht="28.5">
      <c r="A13" s="225" t="s">
        <v>548</v>
      </c>
      <c r="B13" s="48">
        <v>10</v>
      </c>
      <c r="C13" s="60"/>
      <c r="D13" s="60"/>
      <c r="E13" s="60"/>
      <c r="F13" s="6" t="s">
        <v>680</v>
      </c>
      <c r="G13" s="4" t="s">
        <v>155</v>
      </c>
      <c r="H13" s="14" t="s">
        <v>396</v>
      </c>
      <c r="I13" s="397"/>
    </row>
    <row r="14" spans="1:15" ht="71.25">
      <c r="A14" s="225" t="s">
        <v>549</v>
      </c>
      <c r="B14" s="48">
        <v>5</v>
      </c>
      <c r="C14" s="60"/>
      <c r="D14" s="60"/>
      <c r="E14" s="60"/>
      <c r="F14" s="4" t="s">
        <v>793</v>
      </c>
      <c r="G14" s="4" t="s">
        <v>885</v>
      </c>
      <c r="H14" s="6" t="s">
        <v>99</v>
      </c>
      <c r="I14" s="397"/>
    </row>
    <row r="15" spans="1:15">
      <c r="A15" s="230" t="s">
        <v>96</v>
      </c>
      <c r="B15" s="88"/>
      <c r="C15" s="88"/>
      <c r="D15" s="88"/>
      <c r="E15" s="88"/>
      <c r="F15" s="89" t="s">
        <v>92</v>
      </c>
      <c r="G15" s="90"/>
      <c r="H15" s="91"/>
      <c r="I15" s="398"/>
    </row>
    <row r="16" spans="1:15" ht="57">
      <c r="A16" s="323" t="s">
        <v>550</v>
      </c>
      <c r="B16" s="47">
        <v>4</v>
      </c>
      <c r="C16" s="59"/>
      <c r="D16" s="59"/>
      <c r="E16" s="59"/>
      <c r="F16" s="4" t="s">
        <v>833</v>
      </c>
      <c r="G16" s="4" t="s">
        <v>794</v>
      </c>
      <c r="H16" s="3" t="s">
        <v>834</v>
      </c>
      <c r="I16" s="397"/>
    </row>
    <row r="17" spans="1:9" ht="320.25" customHeight="1">
      <c r="A17" s="323" t="s">
        <v>551</v>
      </c>
      <c r="B17" s="47">
        <v>10</v>
      </c>
      <c r="C17" s="59"/>
      <c r="D17" s="59"/>
      <c r="E17" s="59"/>
      <c r="F17" s="17" t="s">
        <v>896</v>
      </c>
      <c r="G17" s="4" t="s">
        <v>873</v>
      </c>
      <c r="H17" s="3" t="s">
        <v>797</v>
      </c>
      <c r="I17" s="397"/>
    </row>
    <row r="18" spans="1:9" ht="408" customHeight="1">
      <c r="A18" s="323" t="s">
        <v>552</v>
      </c>
      <c r="B18" s="48">
        <v>15</v>
      </c>
      <c r="C18" s="60"/>
      <c r="D18" s="60"/>
      <c r="E18" s="60"/>
      <c r="F18" s="4" t="s">
        <v>891</v>
      </c>
      <c r="G18" s="4" t="s">
        <v>795</v>
      </c>
      <c r="H18" s="3" t="s">
        <v>796</v>
      </c>
      <c r="I18" s="397"/>
    </row>
    <row r="19" spans="1:9" ht="84" customHeight="1">
      <c r="A19" s="323" t="s">
        <v>830</v>
      </c>
      <c r="B19" s="48">
        <v>3</v>
      </c>
      <c r="C19" s="60"/>
      <c r="D19" s="60"/>
      <c r="E19" s="60"/>
      <c r="F19" s="4" t="s">
        <v>850</v>
      </c>
      <c r="G19" s="4" t="s">
        <v>835</v>
      </c>
      <c r="H19" s="3" t="s">
        <v>831</v>
      </c>
      <c r="I19" s="397"/>
    </row>
    <row r="20" spans="1:9" ht="18">
      <c r="A20" s="322" t="s">
        <v>54</v>
      </c>
      <c r="B20" s="45"/>
      <c r="C20" s="45"/>
      <c r="D20" s="45"/>
      <c r="E20" s="45"/>
      <c r="F20" s="1"/>
      <c r="G20" s="1"/>
      <c r="H20" s="2"/>
      <c r="I20" s="394"/>
    </row>
    <row r="21" spans="1:9">
      <c r="A21" s="483" t="s">
        <v>95</v>
      </c>
      <c r="B21" s="476"/>
      <c r="C21" s="476"/>
      <c r="D21" s="476"/>
      <c r="E21" s="476"/>
      <c r="F21" s="478" t="s">
        <v>100</v>
      </c>
      <c r="G21" s="478"/>
      <c r="H21" s="484"/>
      <c r="I21" s="485"/>
    </row>
    <row r="22" spans="1:9" ht="182" customHeight="1">
      <c r="A22" s="323" t="s">
        <v>553</v>
      </c>
      <c r="B22" s="47">
        <v>4</v>
      </c>
      <c r="C22" s="59"/>
      <c r="D22" s="59"/>
      <c r="E22" s="59"/>
      <c r="F22" s="704" t="s">
        <v>836</v>
      </c>
      <c r="G22" s="4" t="s">
        <v>417</v>
      </c>
      <c r="H22" s="3" t="s">
        <v>798</v>
      </c>
      <c r="I22" s="397"/>
    </row>
    <row r="23" spans="1:9" ht="110" customHeight="1">
      <c r="A23" s="225" t="s">
        <v>554</v>
      </c>
      <c r="B23" s="47">
        <v>4</v>
      </c>
      <c r="C23" s="59"/>
      <c r="D23" s="59"/>
      <c r="E23" s="59"/>
      <c r="F23" s="704" t="s">
        <v>763</v>
      </c>
      <c r="G23" s="4" t="s">
        <v>419</v>
      </c>
      <c r="H23" s="3" t="s">
        <v>798</v>
      </c>
      <c r="I23" s="397"/>
    </row>
    <row r="24" spans="1:9" ht="92" customHeight="1">
      <c r="A24" s="225" t="s">
        <v>555</v>
      </c>
      <c r="B24" s="47">
        <v>3</v>
      </c>
      <c r="C24" s="59"/>
      <c r="D24" s="59"/>
      <c r="E24" s="59"/>
      <c r="F24" s="4" t="s">
        <v>800</v>
      </c>
      <c r="G24" s="4" t="s">
        <v>418</v>
      </c>
      <c r="H24" s="3" t="s">
        <v>798</v>
      </c>
      <c r="I24" s="397"/>
    </row>
    <row r="25" spans="1:9" ht="110" customHeight="1">
      <c r="A25" s="225" t="s">
        <v>556</v>
      </c>
      <c r="B25" s="47">
        <v>4</v>
      </c>
      <c r="C25" s="59"/>
      <c r="D25" s="59"/>
      <c r="E25" s="59"/>
      <c r="F25" s="4" t="s">
        <v>799</v>
      </c>
      <c r="G25" s="4" t="s">
        <v>851</v>
      </c>
      <c r="H25" s="3" t="s">
        <v>798</v>
      </c>
      <c r="I25" s="397"/>
    </row>
    <row r="26" spans="1:9">
      <c r="A26" s="483" t="s">
        <v>110</v>
      </c>
      <c r="B26" s="476"/>
      <c r="C26" s="476"/>
      <c r="D26" s="476"/>
      <c r="E26" s="476"/>
      <c r="F26" s="478" t="s">
        <v>101</v>
      </c>
      <c r="G26" s="478"/>
      <c r="H26" s="484"/>
      <c r="I26" s="485"/>
    </row>
    <row r="27" spans="1:9" ht="57">
      <c r="A27" s="225" t="s">
        <v>557</v>
      </c>
      <c r="B27" s="48">
        <v>4</v>
      </c>
      <c r="C27" s="60"/>
      <c r="D27" s="60"/>
      <c r="E27" s="60"/>
      <c r="F27" s="4" t="s">
        <v>852</v>
      </c>
      <c r="G27" s="4" t="s">
        <v>145</v>
      </c>
      <c r="H27" s="3" t="s">
        <v>874</v>
      </c>
      <c r="I27" s="397"/>
    </row>
    <row r="28" spans="1:9" ht="28.5">
      <c r="A28" s="225" t="s">
        <v>558</v>
      </c>
      <c r="B28" s="48">
        <v>2</v>
      </c>
      <c r="C28" s="60"/>
      <c r="D28" s="60"/>
      <c r="E28" s="60"/>
      <c r="F28" s="4" t="s">
        <v>210</v>
      </c>
      <c r="G28" s="4" t="s">
        <v>146</v>
      </c>
      <c r="H28" s="3" t="s">
        <v>147</v>
      </c>
      <c r="I28" s="397"/>
    </row>
    <row r="29" spans="1:9" ht="128.25">
      <c r="A29" s="682" t="s">
        <v>752</v>
      </c>
      <c r="B29" s="47">
        <v>1</v>
      </c>
      <c r="C29" s="59"/>
      <c r="D29" s="59"/>
      <c r="E29" s="59"/>
      <c r="F29" s="4" t="s">
        <v>53</v>
      </c>
      <c r="G29" s="8" t="s">
        <v>504</v>
      </c>
      <c r="H29" s="3" t="s">
        <v>388</v>
      </c>
      <c r="I29" s="397"/>
    </row>
    <row r="30" spans="1:9">
      <c r="A30" s="483" t="s">
        <v>230</v>
      </c>
      <c r="B30" s="476"/>
      <c r="C30" s="476"/>
      <c r="D30" s="476"/>
      <c r="E30" s="476"/>
      <c r="F30" s="478" t="s">
        <v>681</v>
      </c>
      <c r="G30" s="478"/>
      <c r="H30" s="484"/>
      <c r="I30" s="485"/>
    </row>
    <row r="31" spans="1:9" ht="28.5">
      <c r="A31" s="225" t="s">
        <v>559</v>
      </c>
      <c r="B31" s="48">
        <v>5</v>
      </c>
      <c r="C31" s="60"/>
      <c r="D31" s="60"/>
      <c r="E31" s="60"/>
      <c r="F31" s="4" t="s">
        <v>339</v>
      </c>
      <c r="G31" s="704" t="s">
        <v>753</v>
      </c>
      <c r="H31" s="3" t="s">
        <v>340</v>
      </c>
      <c r="I31" s="397"/>
    </row>
    <row r="32" spans="1:9" ht="28.05" customHeight="1" thickBot="1">
      <c r="A32" s="231" t="s">
        <v>682</v>
      </c>
      <c r="B32" s="67">
        <v>2</v>
      </c>
      <c r="C32" s="68"/>
      <c r="D32" s="68"/>
      <c r="E32" s="68"/>
      <c r="F32" s="72" t="s">
        <v>683</v>
      </c>
      <c r="G32" s="736" t="s">
        <v>754</v>
      </c>
      <c r="H32" s="69" t="s">
        <v>684</v>
      </c>
      <c r="I32" s="400"/>
    </row>
    <row r="35" spans="10:11">
      <c r="J35" s="50">
        <v>0</v>
      </c>
      <c r="K35" s="50">
        <v>0</v>
      </c>
    </row>
    <row r="36" spans="10:11">
      <c r="J36" s="50" t="s">
        <v>209</v>
      </c>
      <c r="K36" s="50" t="s">
        <v>209</v>
      </c>
    </row>
    <row r="37" spans="10:11">
      <c r="J37" s="50">
        <v>1</v>
      </c>
      <c r="K37" s="50">
        <v>2</v>
      </c>
    </row>
    <row r="38" spans="10:11">
      <c r="J38" s="50" t="s">
        <v>220</v>
      </c>
      <c r="K38" s="50">
        <v>4</v>
      </c>
    </row>
    <row r="39" spans="10:11">
      <c r="K39" s="50" t="s">
        <v>220</v>
      </c>
    </row>
    <row r="40" spans="10:11">
      <c r="J40" s="50">
        <v>0</v>
      </c>
    </row>
    <row r="41" spans="10:11">
      <c r="J41" s="50" t="s">
        <v>209</v>
      </c>
    </row>
    <row r="42" spans="10:11">
      <c r="J42" s="50">
        <v>2</v>
      </c>
    </row>
    <row r="43" spans="10:11">
      <c r="J43" s="50" t="s">
        <v>220</v>
      </c>
    </row>
    <row r="45" spans="10:11">
      <c r="J45" s="50">
        <v>0</v>
      </c>
    </row>
    <row r="46" spans="10:11">
      <c r="J46" s="50" t="s">
        <v>209</v>
      </c>
    </row>
    <row r="47" spans="10:11">
      <c r="J47" s="50">
        <v>3</v>
      </c>
    </row>
    <row r="48" spans="10:11">
      <c r="J48" s="50" t="s">
        <v>220</v>
      </c>
    </row>
    <row r="50" spans="10:11">
      <c r="J50" s="50">
        <v>0</v>
      </c>
      <c r="K50" s="50">
        <v>0</v>
      </c>
    </row>
    <row r="51" spans="10:11">
      <c r="J51" s="50" t="s">
        <v>209</v>
      </c>
      <c r="K51" s="50" t="s">
        <v>209</v>
      </c>
    </row>
    <row r="52" spans="10:11">
      <c r="J52" s="50">
        <v>10</v>
      </c>
      <c r="K52" s="50">
        <v>3</v>
      </c>
    </row>
    <row r="53" spans="10:11">
      <c r="J53" s="50" t="s">
        <v>220</v>
      </c>
      <c r="K53" s="50" t="s">
        <v>220</v>
      </c>
    </row>
    <row r="55" spans="10:11">
      <c r="J55" s="50">
        <v>0</v>
      </c>
    </row>
    <row r="56" spans="10:11">
      <c r="J56" s="50" t="s">
        <v>209</v>
      </c>
    </row>
    <row r="57" spans="10:11">
      <c r="J57" s="50">
        <v>5</v>
      </c>
    </row>
    <row r="58" spans="10:11">
      <c r="J58" s="50" t="s">
        <v>220</v>
      </c>
    </row>
    <row r="61" spans="10:11">
      <c r="J61" s="50" t="s">
        <v>224</v>
      </c>
    </row>
    <row r="62" spans="10:11">
      <c r="J62" s="50" t="s">
        <v>225</v>
      </c>
    </row>
    <row r="63" spans="10:11">
      <c r="J63" s="50" t="s">
        <v>226</v>
      </c>
    </row>
    <row r="66" spans="10:11">
      <c r="J66" s="50">
        <v>0</v>
      </c>
      <c r="K66" s="50">
        <v>0</v>
      </c>
    </row>
    <row r="67" spans="10:11">
      <c r="J67" s="50" t="s">
        <v>209</v>
      </c>
      <c r="K67" s="50" t="s">
        <v>209</v>
      </c>
    </row>
    <row r="68" spans="10:11">
      <c r="J68" s="50">
        <v>1</v>
      </c>
      <c r="K68" s="50">
        <v>1</v>
      </c>
    </row>
    <row r="69" spans="10:11">
      <c r="J69" s="50">
        <v>2</v>
      </c>
      <c r="K69" s="50">
        <v>2</v>
      </c>
    </row>
    <row r="70" spans="10:11">
      <c r="J70" s="50">
        <v>3</v>
      </c>
      <c r="K70" s="50">
        <v>3</v>
      </c>
    </row>
    <row r="71" spans="10:11">
      <c r="J71" s="50" t="s">
        <v>220</v>
      </c>
      <c r="K71" s="50">
        <v>4</v>
      </c>
    </row>
    <row r="72" spans="10:11">
      <c r="K72" s="50" t="s">
        <v>220</v>
      </c>
    </row>
    <row r="73" spans="10:11">
      <c r="J73" s="50">
        <v>0</v>
      </c>
    </row>
    <row r="74" spans="10:11">
      <c r="J74" s="50" t="s">
        <v>209</v>
      </c>
    </row>
    <row r="75" spans="10:11">
      <c r="J75" s="50">
        <v>1</v>
      </c>
    </row>
    <row r="76" spans="10:11">
      <c r="J76" s="50">
        <v>2</v>
      </c>
    </row>
    <row r="77" spans="10:11">
      <c r="J77" s="50">
        <v>3</v>
      </c>
    </row>
    <row r="78" spans="10:11">
      <c r="J78" s="50">
        <v>4</v>
      </c>
    </row>
    <row r="79" spans="10:11">
      <c r="J79" s="50">
        <v>5</v>
      </c>
    </row>
    <row r="80" spans="10:11">
      <c r="J80" s="50" t="s">
        <v>220</v>
      </c>
    </row>
    <row r="82" spans="10:10">
      <c r="J82" s="50">
        <v>0</v>
      </c>
    </row>
    <row r="83" spans="10:10">
      <c r="J83" s="50" t="s">
        <v>209</v>
      </c>
    </row>
    <row r="84" spans="10:10">
      <c r="J84" s="50">
        <v>1</v>
      </c>
    </row>
    <row r="85" spans="10:10">
      <c r="J85" s="50">
        <v>3</v>
      </c>
    </row>
    <row r="86" spans="10:10">
      <c r="J86" s="50">
        <v>5</v>
      </c>
    </row>
    <row r="87" spans="10:10">
      <c r="J87" s="50">
        <v>10</v>
      </c>
    </row>
    <row r="88" spans="10:10">
      <c r="J88" s="50" t="s">
        <v>220</v>
      </c>
    </row>
    <row r="90" spans="10:10">
      <c r="J90" s="50">
        <v>0</v>
      </c>
    </row>
    <row r="91" spans="10:10">
      <c r="J91" s="50" t="s">
        <v>209</v>
      </c>
    </row>
    <row r="92" spans="10:10">
      <c r="J92" s="50">
        <v>3</v>
      </c>
    </row>
    <row r="93" spans="10:10">
      <c r="J93" s="50">
        <v>5</v>
      </c>
    </row>
    <row r="94" spans="10:10">
      <c r="J94" s="50">
        <v>10</v>
      </c>
    </row>
    <row r="95" spans="10:10">
      <c r="J95" s="50">
        <v>13</v>
      </c>
    </row>
    <row r="96" spans="10:10">
      <c r="J96" s="50">
        <v>15</v>
      </c>
    </row>
    <row r="97" spans="10:10">
      <c r="J97" s="50" t="s">
        <v>220</v>
      </c>
    </row>
    <row r="98" spans="10:10">
      <c r="J98" s="50">
        <v>0</v>
      </c>
    </row>
    <row r="99" spans="10:10">
      <c r="J99" s="50" t="s">
        <v>209</v>
      </c>
    </row>
    <row r="100" spans="10:10">
      <c r="J100" s="50">
        <v>1</v>
      </c>
    </row>
    <row r="101" spans="10:10">
      <c r="J101" s="50">
        <v>2</v>
      </c>
    </row>
    <row r="102" spans="10:10">
      <c r="J102" s="50">
        <v>3</v>
      </c>
    </row>
    <row r="103" spans="10:10">
      <c r="J103" s="50">
        <v>4</v>
      </c>
    </row>
    <row r="104" spans="10:10">
      <c r="J104" s="50" t="s">
        <v>220</v>
      </c>
    </row>
    <row r="106" spans="10:10">
      <c r="J106" s="50">
        <v>0</v>
      </c>
    </row>
    <row r="107" spans="10:10">
      <c r="J107" s="50" t="s">
        <v>209</v>
      </c>
    </row>
    <row r="108" spans="10:10">
      <c r="J108" s="50">
        <v>2</v>
      </c>
    </row>
    <row r="109" spans="10:10">
      <c r="J109" s="50">
        <v>3</v>
      </c>
    </row>
    <row r="110" spans="10:10">
      <c r="J110" s="50" t="s">
        <v>220</v>
      </c>
    </row>
    <row r="112" spans="10:10">
      <c r="J112" s="50">
        <v>0</v>
      </c>
    </row>
    <row r="113" spans="10:10">
      <c r="J113" s="50" t="s">
        <v>209</v>
      </c>
    </row>
    <row r="114" spans="10:10">
      <c r="J114" s="50">
        <v>2</v>
      </c>
    </row>
    <row r="115" spans="10:10">
      <c r="J115" s="50">
        <v>3</v>
      </c>
    </row>
    <row r="116" spans="10:10">
      <c r="J116" s="50">
        <v>4</v>
      </c>
    </row>
    <row r="117" spans="10:10">
      <c r="J117" s="50" t="s">
        <v>220</v>
      </c>
    </row>
    <row r="120" spans="10:10">
      <c r="J120" s="50">
        <v>0</v>
      </c>
    </row>
    <row r="121" spans="10:10">
      <c r="J121" s="50" t="s">
        <v>209</v>
      </c>
    </row>
    <row r="122" spans="10:10">
      <c r="J122" s="50">
        <v>5</v>
      </c>
    </row>
    <row r="123" spans="10:10">
      <c r="J123" s="50">
        <v>10</v>
      </c>
    </row>
    <row r="124" spans="10:10">
      <c r="J124" s="50" t="s">
        <v>220</v>
      </c>
    </row>
  </sheetData>
  <sheetProtection algorithmName="SHA-512" hashValue="3UR9ENG15tBjxnSgvbaNxf8o8IJir1yoG1vcQnPqdr1iVHdF4pz1TI2K3IpA+OG753lQ1gztIlvgbLVqnxJfzA==" saltValue="ekEtz6a26J3C053/ZM0eQg==" spinCount="100000" sheet="1" objects="1" scenarios="1"/>
  <customSheetViews>
    <customSheetView guid="{ACDF5350-2922-6540-AACD-798BECD5E002}" fitToPage="1">
      <pane ySplit="4" topLeftCell="A23" activePane="bottomLeft" state="frozen"/>
      <selection pane="bottomLeft" activeCell="I17" sqref="I17"/>
      <pageMargins left="0.75" right="0.75" top="1" bottom="1" header="0.5" footer="0.5"/>
      <pageSetup scale="54" fitToHeight="3" orientation="landscape" horizontalDpi="4294967292" verticalDpi="4294967292"/>
    </customSheetView>
  </customSheetViews>
  <phoneticPr fontId="26" type="noConversion"/>
  <dataValidations count="16">
    <dataValidation type="list" allowBlank="1" showInputMessage="1" showErrorMessage="1" sqref="C12:E12" xr:uid="{00000000-0002-0000-0500-000000000000}">
      <formula1>$J$44:$J$48</formula1>
    </dataValidation>
    <dataValidation type="list" allowBlank="1" showInputMessage="1" showErrorMessage="1" sqref="C13:E13" xr:uid="{00000000-0002-0000-0500-000001000000}">
      <formula1>$J$49:$J$53</formula1>
    </dataValidation>
    <dataValidation type="list" allowBlank="1" showInputMessage="1" showErrorMessage="1" sqref="C7:E7" xr:uid="{00000000-0002-0000-0500-000002000000}">
      <formula1>$J$65:$J$71</formula1>
    </dataValidation>
    <dataValidation type="list" allowBlank="1" showInputMessage="1" showErrorMessage="1" sqref="C8:E8" xr:uid="{00000000-0002-0000-0500-000003000000}">
      <formula1>$J$72:$J$80</formula1>
    </dataValidation>
    <dataValidation type="list" allowBlank="1" showInputMessage="1" showErrorMessage="1" sqref="C11:E11" xr:uid="{00000000-0002-0000-0500-000005000000}">
      <formula1>$J$54:$J$58</formula1>
    </dataValidation>
    <dataValidation type="list" allowBlank="1" showInputMessage="1" showErrorMessage="1" sqref="C9:E9 C28:E28 C32:E32" xr:uid="{00000000-0002-0000-0500-000006000000}">
      <formula1>$J$39:$J$43</formula1>
    </dataValidation>
    <dataValidation type="list" allowBlank="1" showInputMessage="1" showErrorMessage="1" sqref="C22:E22" xr:uid="{00000000-0002-0000-0500-000009000000}">
      <formula1>$J$97:$J$104</formula1>
    </dataValidation>
    <dataValidation type="list" allowBlank="1" showInputMessage="1" showErrorMessage="1" sqref="C31:E31 C14:E14" xr:uid="{00000000-0002-0000-0500-00000C000000}">
      <formula1>$J$55:$J$58</formula1>
    </dataValidation>
    <dataValidation type="list" allowBlank="1" showInputMessage="1" showErrorMessage="1" sqref="C29:E29" xr:uid="{00000000-0002-0000-0500-00000D000000}">
      <formula1>$J$35:$J$38</formula1>
    </dataValidation>
    <dataValidation type="list" allowBlank="1" showInputMessage="1" showErrorMessage="1" sqref="C16:E16 C23:E23" xr:uid="{FF77843A-F055-FC49-AAD9-B8E71B23AFAA}">
      <formula1>$J$112:$J$117</formula1>
    </dataValidation>
    <dataValidation type="list" allowBlank="1" showInputMessage="1" showErrorMessage="1" sqref="C17:E17" xr:uid="{F932844E-FBC7-4E49-8D1A-EAD78D829BCA}">
      <formula1>$J$119:$J$124</formula1>
    </dataValidation>
    <dataValidation type="list" allowBlank="1" showInputMessage="1" showErrorMessage="1" sqref="C18:E18" xr:uid="{2795ABB8-98C1-4A46-895F-005E9CC0E5E4}">
      <formula1>$J$89:$J$97</formula1>
    </dataValidation>
    <dataValidation type="list" allowBlank="1" showInputMessage="1" showErrorMessage="1" sqref="C27:E27" xr:uid="{DD1F95EE-82A8-3544-A572-85ADA015AC9E}">
      <formula1>$K$34:$K$39</formula1>
    </dataValidation>
    <dataValidation type="list" allowBlank="1" showInputMessage="1" showErrorMessage="1" sqref="C19:E19" xr:uid="{44758D9D-245A-E548-A831-E12B520F8879}">
      <formula1>$K$50:$K$53</formula1>
    </dataValidation>
    <dataValidation type="list" allowBlank="1" showInputMessage="1" showErrorMessage="1" sqref="C25:E25" xr:uid="{1ADA0AC0-C8CF-654E-A616-BC15D589D8FD}">
      <formula1>$J$98:$J$104</formula1>
    </dataValidation>
    <dataValidation type="list" allowBlank="1" showInputMessage="1" showErrorMessage="1" sqref="C24:E24" xr:uid="{F1BECA5B-93F8-C44C-8F72-8C88A0FDD431}">
      <formula1>$J$106:$J$110</formula1>
    </dataValidation>
  </dataValidations>
  <pageMargins left="0.75" right="0.75" top="1" bottom="1" header="0.5" footer="0.5"/>
  <pageSetup scale="54" fitToHeight="3" orientation="landscape"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14"/>
  <sheetViews>
    <sheetView zoomScale="110" zoomScaleNormal="110" zoomScalePageLayoutView="110" workbookViewId="0">
      <pane ySplit="4" topLeftCell="A38" activePane="bottomLeft" state="frozen"/>
      <selection activeCell="C10" sqref="C10"/>
      <selection pane="bottomLeft" activeCell="J1" sqref="J1:J1048576"/>
    </sheetView>
  </sheetViews>
  <sheetFormatPr defaultColWidth="11" defaultRowHeight="15.75"/>
  <cols>
    <col min="1" max="1" width="10.8125" style="44" customWidth="1"/>
    <col min="2" max="5" width="9.3125" style="44" customWidth="1"/>
    <col min="6" max="8" width="40.8125" customWidth="1"/>
    <col min="9" max="9" width="40.8125" style="191" customWidth="1"/>
    <col min="10" max="12" width="11" style="51"/>
    <col min="13" max="16" width="11" style="734"/>
  </cols>
  <sheetData>
    <row r="1" spans="1:16" ht="35" customHeight="1" thickBot="1">
      <c r="A1" s="118" t="s">
        <v>344</v>
      </c>
      <c r="B1" s="64"/>
      <c r="C1" s="64"/>
      <c r="D1" s="64"/>
      <c r="E1" s="64"/>
      <c r="F1" s="119"/>
      <c r="G1" s="466" t="str">
        <f>Instructions!A2</f>
        <v xml:space="preserve">Florida Green High-Rise Residential Building Standard </v>
      </c>
      <c r="H1" s="466" t="str">
        <f>Instructions!A5</f>
        <v>Version 4:  Revised 11 11 2022</v>
      </c>
      <c r="I1" s="401"/>
    </row>
    <row r="2" spans="1:16" s="51" customFormat="1" ht="26.25">
      <c r="A2" s="226" t="s">
        <v>67</v>
      </c>
      <c r="B2" s="80" t="s">
        <v>221</v>
      </c>
      <c r="C2" s="80" t="s">
        <v>711</v>
      </c>
      <c r="D2" s="80" t="s">
        <v>219</v>
      </c>
      <c r="E2" s="80" t="s">
        <v>220</v>
      </c>
      <c r="F2" s="81"/>
      <c r="G2" s="81"/>
      <c r="H2" s="82"/>
      <c r="I2" s="395"/>
      <c r="M2" s="734"/>
      <c r="N2" s="734"/>
      <c r="O2" s="734"/>
      <c r="P2" s="734"/>
    </row>
    <row r="3" spans="1:16" ht="21">
      <c r="A3" s="227"/>
      <c r="B3" s="53">
        <f>SUM(B9:B39)</f>
        <v>69</v>
      </c>
      <c r="C3" s="53">
        <f>SUM(C9:C39)</f>
        <v>0</v>
      </c>
      <c r="D3" s="53">
        <f>SUM(D9:D39)</f>
        <v>0</v>
      </c>
      <c r="E3" s="53">
        <f>SUM(E9:E39)</f>
        <v>0</v>
      </c>
      <c r="H3" s="63"/>
      <c r="I3" s="394"/>
    </row>
    <row r="4" spans="1:16">
      <c r="A4" s="115" t="s">
        <v>21</v>
      </c>
      <c r="B4" s="116"/>
      <c r="C4" s="116"/>
      <c r="D4" s="116"/>
      <c r="E4" s="116"/>
      <c r="F4" s="109" t="s">
        <v>216</v>
      </c>
      <c r="G4" s="109" t="s">
        <v>217</v>
      </c>
      <c r="H4" s="110" t="s">
        <v>218</v>
      </c>
      <c r="I4" s="396" t="s">
        <v>228</v>
      </c>
    </row>
    <row r="5" spans="1:16">
      <c r="A5" s="228" t="s">
        <v>57</v>
      </c>
      <c r="B5" s="73"/>
      <c r="C5" s="73"/>
      <c r="D5" s="73"/>
      <c r="E5" s="73"/>
      <c r="F5" s="1"/>
      <c r="G5" s="1"/>
      <c r="H5" s="2"/>
      <c r="I5" s="394"/>
    </row>
    <row r="6" spans="1:16" ht="71.25">
      <c r="A6" s="229" t="s">
        <v>115</v>
      </c>
      <c r="B6" s="220" t="s">
        <v>227</v>
      </c>
      <c r="C6" s="209"/>
      <c r="D6" s="58"/>
      <c r="E6" s="58"/>
      <c r="F6" s="4" t="s">
        <v>112</v>
      </c>
      <c r="G6" s="4" t="s">
        <v>113</v>
      </c>
      <c r="H6" s="8" t="s">
        <v>825</v>
      </c>
      <c r="I6" s="397"/>
    </row>
    <row r="7" spans="1:16" ht="232.5" customHeight="1">
      <c r="A7" s="229" t="s">
        <v>116</v>
      </c>
      <c r="B7" s="220" t="s">
        <v>227</v>
      </c>
      <c r="C7" s="209"/>
      <c r="D7" s="58"/>
      <c r="E7" s="58"/>
      <c r="F7" s="4" t="s">
        <v>12</v>
      </c>
      <c r="G7" s="17" t="s">
        <v>351</v>
      </c>
      <c r="H7" s="3" t="s">
        <v>213</v>
      </c>
      <c r="I7" s="397"/>
    </row>
    <row r="8" spans="1:16">
      <c r="A8" s="230" t="s">
        <v>114</v>
      </c>
      <c r="B8" s="88"/>
      <c r="C8" s="88"/>
      <c r="D8" s="88"/>
      <c r="E8" s="88"/>
      <c r="F8" s="89" t="s">
        <v>13</v>
      </c>
      <c r="G8" s="90"/>
      <c r="H8" s="91"/>
      <c r="I8" s="398"/>
    </row>
    <row r="9" spans="1:16" ht="42.75">
      <c r="A9" s="225" t="s">
        <v>560</v>
      </c>
      <c r="B9" s="47">
        <v>1</v>
      </c>
      <c r="C9" s="59"/>
      <c r="D9" s="59"/>
      <c r="E9" s="59"/>
      <c r="F9" s="4" t="s">
        <v>428</v>
      </c>
      <c r="G9" s="16" t="s">
        <v>420</v>
      </c>
      <c r="H9" s="3" t="s">
        <v>803</v>
      </c>
      <c r="I9" s="397"/>
    </row>
    <row r="10" spans="1:16" ht="71.25">
      <c r="A10" s="225" t="s">
        <v>561</v>
      </c>
      <c r="B10" s="47">
        <v>8</v>
      </c>
      <c r="C10" s="59"/>
      <c r="D10" s="59"/>
      <c r="E10" s="59"/>
      <c r="F10" s="4" t="s">
        <v>802</v>
      </c>
      <c r="G10" s="4" t="s">
        <v>826</v>
      </c>
      <c r="H10" s="3" t="s">
        <v>827</v>
      </c>
      <c r="I10" s="397"/>
    </row>
    <row r="11" spans="1:16" ht="28.9">
      <c r="A11" s="225" t="s">
        <v>562</v>
      </c>
      <c r="B11" s="47">
        <v>2</v>
      </c>
      <c r="C11" s="59"/>
      <c r="D11" s="59"/>
      <c r="E11" s="59"/>
      <c r="F11" s="4" t="s">
        <v>853</v>
      </c>
      <c r="G11" s="752" t="s">
        <v>828</v>
      </c>
      <c r="H11" s="3" t="s">
        <v>829</v>
      </c>
      <c r="I11" s="397"/>
    </row>
    <row r="12" spans="1:16" ht="71.25">
      <c r="A12" s="225" t="s">
        <v>563</v>
      </c>
      <c r="B12" s="47">
        <v>4</v>
      </c>
      <c r="C12" s="59"/>
      <c r="D12" s="59"/>
      <c r="E12" s="59"/>
      <c r="F12" s="4" t="s">
        <v>875</v>
      </c>
      <c r="G12" s="17" t="s">
        <v>801</v>
      </c>
      <c r="H12" s="3" t="s">
        <v>136</v>
      </c>
      <c r="I12" s="794"/>
    </row>
    <row r="13" spans="1:16" ht="57">
      <c r="A13" s="225" t="s">
        <v>564</v>
      </c>
      <c r="B13" s="47">
        <v>3</v>
      </c>
      <c r="C13" s="59"/>
      <c r="D13" s="59"/>
      <c r="E13" s="59"/>
      <c r="F13" s="4" t="s">
        <v>379</v>
      </c>
      <c r="G13" s="4" t="s">
        <v>117</v>
      </c>
      <c r="H13" s="3" t="s">
        <v>127</v>
      </c>
      <c r="I13" s="397"/>
    </row>
    <row r="14" spans="1:16" ht="62.25" customHeight="1">
      <c r="A14" s="225" t="s">
        <v>565</v>
      </c>
      <c r="B14" s="47">
        <v>3</v>
      </c>
      <c r="C14" s="59"/>
      <c r="D14" s="59"/>
      <c r="E14" s="59"/>
      <c r="F14" s="4" t="s">
        <v>55</v>
      </c>
      <c r="G14" s="4" t="s">
        <v>421</v>
      </c>
      <c r="H14" s="3" t="s">
        <v>128</v>
      </c>
      <c r="I14" s="397"/>
    </row>
    <row r="15" spans="1:16" ht="99.75">
      <c r="A15" s="225" t="s">
        <v>566</v>
      </c>
      <c r="B15" s="48">
        <v>5</v>
      </c>
      <c r="C15" s="60"/>
      <c r="D15" s="60"/>
      <c r="E15" s="60"/>
      <c r="F15" s="4" t="s">
        <v>685</v>
      </c>
      <c r="G15" s="4" t="s">
        <v>422</v>
      </c>
      <c r="H15" s="3" t="s">
        <v>129</v>
      </c>
      <c r="I15" s="397"/>
    </row>
    <row r="16" spans="1:16" ht="142.5">
      <c r="A16" s="225" t="s">
        <v>567</v>
      </c>
      <c r="B16" s="48">
        <v>4</v>
      </c>
      <c r="C16" s="59"/>
      <c r="D16" s="59"/>
      <c r="E16" s="59"/>
      <c r="F16" s="17" t="s">
        <v>14</v>
      </c>
      <c r="G16" s="17" t="s">
        <v>764</v>
      </c>
      <c r="H16" s="3" t="s">
        <v>423</v>
      </c>
      <c r="I16" s="397"/>
    </row>
    <row r="17" spans="1:9">
      <c r="A17" s="230" t="s">
        <v>119</v>
      </c>
      <c r="B17" s="88"/>
      <c r="C17" s="96"/>
      <c r="D17" s="96"/>
      <c r="E17" s="96"/>
      <c r="F17" s="89" t="s">
        <v>118</v>
      </c>
      <c r="G17" s="90"/>
      <c r="H17" s="91"/>
      <c r="I17" s="398"/>
    </row>
    <row r="18" spans="1:9" ht="85.5">
      <c r="A18" s="225" t="s">
        <v>568</v>
      </c>
      <c r="B18" s="47">
        <v>1</v>
      </c>
      <c r="C18" s="59"/>
      <c r="D18" s="59"/>
      <c r="E18" s="59"/>
      <c r="F18" s="4" t="s">
        <v>120</v>
      </c>
      <c r="G18" s="4" t="s">
        <v>876</v>
      </c>
      <c r="H18" s="3" t="s">
        <v>137</v>
      </c>
      <c r="I18" s="397"/>
    </row>
    <row r="19" spans="1:9" ht="71.650000000000006">
      <c r="A19" s="225" t="s">
        <v>569</v>
      </c>
      <c r="B19" s="47">
        <v>1</v>
      </c>
      <c r="C19" s="59"/>
      <c r="D19" s="59"/>
      <c r="E19" s="59"/>
      <c r="F19" s="4" t="s">
        <v>148</v>
      </c>
      <c r="G19" s="17" t="s">
        <v>130</v>
      </c>
      <c r="H19" s="5" t="s">
        <v>131</v>
      </c>
      <c r="I19" s="397"/>
    </row>
    <row r="20" spans="1:9" ht="85.5">
      <c r="A20" s="225" t="s">
        <v>570</v>
      </c>
      <c r="B20" s="47" t="s">
        <v>898</v>
      </c>
      <c r="C20" s="59"/>
      <c r="D20" s="59"/>
      <c r="E20" s="59"/>
      <c r="F20" s="4" t="s">
        <v>897</v>
      </c>
      <c r="G20" s="17" t="s">
        <v>686</v>
      </c>
      <c r="H20" s="3" t="s">
        <v>138</v>
      </c>
      <c r="I20" s="397"/>
    </row>
    <row r="21" spans="1:9">
      <c r="A21" s="230" t="s">
        <v>121</v>
      </c>
      <c r="B21" s="88"/>
      <c r="C21" s="88"/>
      <c r="D21" s="88"/>
      <c r="E21" s="88"/>
      <c r="F21" s="89" t="s">
        <v>149</v>
      </c>
      <c r="G21" s="90"/>
      <c r="H21" s="91"/>
      <c r="I21" s="398"/>
    </row>
    <row r="22" spans="1:9" ht="71.25">
      <c r="A22" s="225" t="s">
        <v>571</v>
      </c>
      <c r="B22" s="47">
        <v>1</v>
      </c>
      <c r="C22" s="59"/>
      <c r="D22" s="59"/>
      <c r="E22" s="59"/>
      <c r="F22" s="4" t="s">
        <v>15</v>
      </c>
      <c r="G22" s="16" t="s">
        <v>886</v>
      </c>
      <c r="H22" s="3" t="s">
        <v>326</v>
      </c>
      <c r="I22" s="397"/>
    </row>
    <row r="23" spans="1:9" ht="256.5">
      <c r="A23" s="225" t="s">
        <v>572</v>
      </c>
      <c r="B23" s="47">
        <v>4</v>
      </c>
      <c r="C23" s="59"/>
      <c r="D23" s="59"/>
      <c r="E23" s="59"/>
      <c r="F23" s="4" t="s">
        <v>766</v>
      </c>
      <c r="G23" s="4" t="s">
        <v>688</v>
      </c>
      <c r="H23" s="3" t="s">
        <v>327</v>
      </c>
      <c r="I23" s="397"/>
    </row>
    <row r="24" spans="1:9" ht="128.25">
      <c r="A24" s="225" t="s">
        <v>573</v>
      </c>
      <c r="B24" s="47">
        <v>4</v>
      </c>
      <c r="C24" s="59"/>
      <c r="D24" s="59"/>
      <c r="E24" s="59"/>
      <c r="F24" s="4" t="s">
        <v>854</v>
      </c>
      <c r="G24" s="17" t="s">
        <v>877</v>
      </c>
      <c r="H24" s="3" t="s">
        <v>132</v>
      </c>
      <c r="I24" s="397"/>
    </row>
    <row r="25" spans="1:9" ht="99.75">
      <c r="A25" s="225" t="s">
        <v>574</v>
      </c>
      <c r="B25" s="47">
        <v>3</v>
      </c>
      <c r="C25" s="59"/>
      <c r="D25" s="59"/>
      <c r="E25" s="59"/>
      <c r="F25" s="4" t="s">
        <v>804</v>
      </c>
      <c r="G25" s="17" t="s">
        <v>687</v>
      </c>
      <c r="H25" s="3" t="s">
        <v>144</v>
      </c>
      <c r="I25" s="397"/>
    </row>
    <row r="26" spans="1:9">
      <c r="A26" s="230" t="s">
        <v>122</v>
      </c>
      <c r="B26" s="88"/>
      <c r="C26" s="88"/>
      <c r="D26" s="88"/>
      <c r="E26" s="88"/>
      <c r="F26" s="89" t="s">
        <v>111</v>
      </c>
      <c r="G26" s="90"/>
      <c r="H26" s="91"/>
      <c r="I26" s="398"/>
    </row>
    <row r="27" spans="1:9" ht="244.05" customHeight="1">
      <c r="A27" s="225" t="s">
        <v>575</v>
      </c>
      <c r="B27" s="48">
        <v>4</v>
      </c>
      <c r="C27" s="60"/>
      <c r="D27" s="59"/>
      <c r="E27" s="59"/>
      <c r="F27" s="18" t="s">
        <v>232</v>
      </c>
      <c r="G27" s="41" t="s">
        <v>689</v>
      </c>
      <c r="H27" s="3" t="s">
        <v>134</v>
      </c>
      <c r="I27" s="397"/>
    </row>
    <row r="28" spans="1:9" ht="199.5">
      <c r="A28" s="225" t="s">
        <v>576</v>
      </c>
      <c r="B28" s="78">
        <v>4</v>
      </c>
      <c r="C28" s="79"/>
      <c r="D28" s="79"/>
      <c r="E28" s="79"/>
      <c r="F28" s="18" t="s">
        <v>505</v>
      </c>
      <c r="G28" s="751" t="s">
        <v>855</v>
      </c>
      <c r="H28" s="3" t="s">
        <v>133</v>
      </c>
      <c r="I28" s="397"/>
    </row>
    <row r="29" spans="1:9" ht="28.5">
      <c r="A29" s="225" t="s">
        <v>577</v>
      </c>
      <c r="B29" s="78">
        <v>3</v>
      </c>
      <c r="C29" s="59"/>
      <c r="D29" s="59"/>
      <c r="E29" s="59"/>
      <c r="F29" s="18" t="s">
        <v>231</v>
      </c>
      <c r="G29" s="41" t="s">
        <v>328</v>
      </c>
      <c r="H29" s="3" t="s">
        <v>329</v>
      </c>
      <c r="I29" s="397"/>
    </row>
    <row r="30" spans="1:9" ht="85.5">
      <c r="A30" s="225" t="s">
        <v>578</v>
      </c>
      <c r="B30" s="78">
        <v>4</v>
      </c>
      <c r="C30" s="79"/>
      <c r="D30" s="79"/>
      <c r="E30" s="79"/>
      <c r="F30" s="18" t="s">
        <v>878</v>
      </c>
      <c r="G30" s="41" t="s">
        <v>770</v>
      </c>
      <c r="H30" s="3" t="s">
        <v>135</v>
      </c>
      <c r="I30" s="397"/>
    </row>
    <row r="31" spans="1:9">
      <c r="A31" s="230" t="s">
        <v>123</v>
      </c>
      <c r="B31" s="88"/>
      <c r="C31" s="88"/>
      <c r="D31" s="88"/>
      <c r="E31" s="88"/>
      <c r="F31" s="89" t="s">
        <v>18</v>
      </c>
      <c r="G31" s="90"/>
      <c r="H31" s="91"/>
      <c r="I31" s="398"/>
    </row>
    <row r="32" spans="1:9" ht="99.75">
      <c r="A32" s="225" t="s">
        <v>579</v>
      </c>
      <c r="B32" s="47">
        <v>1</v>
      </c>
      <c r="C32" s="59"/>
      <c r="D32" s="59"/>
      <c r="E32" s="59"/>
      <c r="F32" s="4" t="s">
        <v>690</v>
      </c>
      <c r="G32" s="685" t="s">
        <v>887</v>
      </c>
      <c r="H32" s="3" t="s">
        <v>143</v>
      </c>
      <c r="I32" s="397"/>
    </row>
    <row r="33" spans="1:10">
      <c r="A33" s="230" t="s">
        <v>124</v>
      </c>
      <c r="B33" s="88"/>
      <c r="C33" s="88"/>
      <c r="D33" s="88"/>
      <c r="E33" s="88"/>
      <c r="F33" s="89" t="s">
        <v>47</v>
      </c>
      <c r="G33" s="90"/>
      <c r="H33" s="91"/>
      <c r="I33" s="398"/>
    </row>
    <row r="34" spans="1:10" ht="42.75">
      <c r="A34" s="225" t="s">
        <v>580</v>
      </c>
      <c r="B34" s="47">
        <v>1</v>
      </c>
      <c r="C34" s="59"/>
      <c r="D34" s="59"/>
      <c r="E34" s="59"/>
      <c r="F34" s="4" t="s">
        <v>16</v>
      </c>
      <c r="G34" s="17" t="s">
        <v>125</v>
      </c>
      <c r="H34" s="22" t="s">
        <v>142</v>
      </c>
      <c r="I34" s="397"/>
    </row>
    <row r="35" spans="1:10" ht="42.75">
      <c r="A35" s="225" t="s">
        <v>581</v>
      </c>
      <c r="B35" s="47">
        <v>1</v>
      </c>
      <c r="C35" s="59"/>
      <c r="D35" s="59"/>
      <c r="E35" s="59"/>
      <c r="F35" s="4" t="s">
        <v>17</v>
      </c>
      <c r="G35" s="16" t="s">
        <v>126</v>
      </c>
      <c r="H35" s="2" t="s">
        <v>426</v>
      </c>
      <c r="I35" s="397"/>
    </row>
    <row r="36" spans="1:10" ht="57">
      <c r="A36" s="225" t="s">
        <v>582</v>
      </c>
      <c r="B36" s="47">
        <v>2</v>
      </c>
      <c r="C36" s="60"/>
      <c r="D36" s="60"/>
      <c r="E36" s="60"/>
      <c r="F36" s="4" t="s">
        <v>427</v>
      </c>
      <c r="G36" s="3" t="s">
        <v>150</v>
      </c>
      <c r="H36" s="22" t="s">
        <v>141</v>
      </c>
      <c r="I36" s="397"/>
    </row>
    <row r="37" spans="1:10" ht="171">
      <c r="A37" s="225" t="s">
        <v>583</v>
      </c>
      <c r="B37" s="47">
        <v>3</v>
      </c>
      <c r="C37" s="59"/>
      <c r="D37" s="59"/>
      <c r="E37" s="59"/>
      <c r="F37" s="17" t="s">
        <v>767</v>
      </c>
      <c r="G37" s="4" t="s">
        <v>397</v>
      </c>
      <c r="H37" s="22" t="s">
        <v>140</v>
      </c>
      <c r="I37" s="397"/>
    </row>
    <row r="38" spans="1:10" ht="107.25" customHeight="1">
      <c r="A38" s="225" t="s">
        <v>584</v>
      </c>
      <c r="B38" s="47">
        <v>1</v>
      </c>
      <c r="C38" s="59"/>
      <c r="D38" s="59"/>
      <c r="E38" s="59"/>
      <c r="F38" s="4" t="s">
        <v>48</v>
      </c>
      <c r="G38" s="4" t="s">
        <v>506</v>
      </c>
      <c r="H38" s="22" t="s">
        <v>139</v>
      </c>
      <c r="I38" s="397"/>
    </row>
    <row r="39" spans="1:10" ht="81" customHeight="1" thickBot="1">
      <c r="A39" s="231" t="s">
        <v>585</v>
      </c>
      <c r="B39" s="85">
        <v>1</v>
      </c>
      <c r="C39" s="86"/>
      <c r="D39" s="86"/>
      <c r="E39" s="86"/>
      <c r="F39" s="72" t="s">
        <v>424</v>
      </c>
      <c r="G39" s="72" t="s">
        <v>425</v>
      </c>
      <c r="H39" s="87" t="s">
        <v>429</v>
      </c>
      <c r="I39" s="400"/>
    </row>
    <row r="41" spans="1:10">
      <c r="J41" s="50">
        <v>0</v>
      </c>
    </row>
    <row r="42" spans="1:10">
      <c r="J42" s="50" t="s">
        <v>209</v>
      </c>
    </row>
    <row r="43" spans="1:10">
      <c r="J43" s="50">
        <v>1</v>
      </c>
    </row>
    <row r="44" spans="1:10">
      <c r="J44" s="50" t="s">
        <v>220</v>
      </c>
    </row>
    <row r="45" spans="1:10">
      <c r="J45" s="50"/>
    </row>
    <row r="46" spans="1:10">
      <c r="J46" s="50">
        <v>0</v>
      </c>
    </row>
    <row r="47" spans="1:10">
      <c r="J47" s="50" t="s">
        <v>209</v>
      </c>
    </row>
    <row r="48" spans="1:10">
      <c r="J48" s="50">
        <v>2</v>
      </c>
    </row>
    <row r="49" spans="10:10">
      <c r="J49" s="50" t="s">
        <v>220</v>
      </c>
    </row>
    <row r="50" spans="10:10">
      <c r="J50" s="50"/>
    </row>
    <row r="51" spans="10:10">
      <c r="J51" s="50">
        <v>0</v>
      </c>
    </row>
    <row r="52" spans="10:10">
      <c r="J52" s="50" t="s">
        <v>209</v>
      </c>
    </row>
    <row r="53" spans="10:10">
      <c r="J53" s="50">
        <v>3</v>
      </c>
    </row>
    <row r="54" spans="10:10">
      <c r="J54" s="50" t="s">
        <v>220</v>
      </c>
    </row>
    <row r="55" spans="10:10">
      <c r="J55" s="50"/>
    </row>
    <row r="56" spans="10:10">
      <c r="J56" s="50"/>
    </row>
    <row r="57" spans="10:10">
      <c r="J57" s="50" t="s">
        <v>224</v>
      </c>
    </row>
    <row r="58" spans="10:10">
      <c r="J58" s="50" t="s">
        <v>225</v>
      </c>
    </row>
    <row r="59" spans="10:10">
      <c r="J59" s="50" t="s">
        <v>226</v>
      </c>
    </row>
    <row r="60" spans="10:10">
      <c r="J60" s="50"/>
    </row>
    <row r="61" spans="10:10">
      <c r="J61" s="50"/>
    </row>
    <row r="62" spans="10:10">
      <c r="J62" s="50">
        <v>0</v>
      </c>
    </row>
    <row r="63" spans="10:10">
      <c r="J63" s="50" t="s">
        <v>209</v>
      </c>
    </row>
    <row r="64" spans="10:10">
      <c r="J64" s="50">
        <v>1</v>
      </c>
    </row>
    <row r="65" spans="10:11">
      <c r="J65" s="50">
        <v>2</v>
      </c>
    </row>
    <row r="66" spans="10:11">
      <c r="J66" s="50">
        <v>3</v>
      </c>
    </row>
    <row r="67" spans="10:11">
      <c r="J67" s="50">
        <v>4</v>
      </c>
    </row>
    <row r="68" spans="10:11">
      <c r="J68" s="50" t="s">
        <v>220</v>
      </c>
    </row>
    <row r="69" spans="10:11">
      <c r="J69" s="50"/>
    </row>
    <row r="70" spans="10:11">
      <c r="J70" s="50">
        <v>0</v>
      </c>
    </row>
    <row r="71" spans="10:11">
      <c r="J71" s="50" t="s">
        <v>209</v>
      </c>
    </row>
    <row r="72" spans="10:11">
      <c r="J72" s="50">
        <v>1</v>
      </c>
    </row>
    <row r="73" spans="10:11">
      <c r="J73" s="50">
        <v>2</v>
      </c>
    </row>
    <row r="74" spans="10:11">
      <c r="J74" s="50">
        <v>3</v>
      </c>
    </row>
    <row r="75" spans="10:11">
      <c r="J75" s="50" t="s">
        <v>220</v>
      </c>
    </row>
    <row r="76" spans="10:11">
      <c r="J76" s="50"/>
    </row>
    <row r="77" spans="10:11">
      <c r="J77" s="50">
        <v>0</v>
      </c>
      <c r="K77" s="50">
        <v>0</v>
      </c>
    </row>
    <row r="78" spans="10:11">
      <c r="J78" s="50" t="s">
        <v>209</v>
      </c>
      <c r="K78" s="50" t="s">
        <v>209</v>
      </c>
    </row>
    <row r="79" spans="10:11">
      <c r="J79" s="50">
        <v>2</v>
      </c>
      <c r="K79" s="50">
        <v>1</v>
      </c>
    </row>
    <row r="80" spans="10:11">
      <c r="J80" s="50">
        <v>3</v>
      </c>
      <c r="K80" s="50">
        <v>2</v>
      </c>
    </row>
    <row r="81" spans="10:11">
      <c r="J81" s="50">
        <v>4</v>
      </c>
      <c r="K81" s="50">
        <v>3</v>
      </c>
    </row>
    <row r="82" spans="10:11">
      <c r="J82" s="50" t="s">
        <v>220</v>
      </c>
      <c r="K82" s="50">
        <v>4</v>
      </c>
    </row>
    <row r="83" spans="10:11">
      <c r="J83" s="50"/>
      <c r="K83" s="50" t="s">
        <v>220</v>
      </c>
    </row>
    <row r="84" spans="10:11">
      <c r="J84" s="51">
        <v>0</v>
      </c>
    </row>
    <row r="85" spans="10:11">
      <c r="J85" s="50" t="s">
        <v>209</v>
      </c>
    </row>
    <row r="86" spans="10:11">
      <c r="J86" s="50">
        <v>1</v>
      </c>
    </row>
    <row r="87" spans="10:11">
      <c r="J87" s="50">
        <v>2</v>
      </c>
    </row>
    <row r="88" spans="10:11">
      <c r="J88" s="50">
        <v>3</v>
      </c>
    </row>
    <row r="89" spans="10:11">
      <c r="J89" s="50">
        <v>4</v>
      </c>
    </row>
    <row r="90" spans="10:11">
      <c r="J90" s="50">
        <v>5</v>
      </c>
    </row>
    <row r="91" spans="10:11">
      <c r="J91" s="50" t="s">
        <v>220</v>
      </c>
    </row>
    <row r="93" spans="10:11">
      <c r="J93" s="51">
        <v>0</v>
      </c>
    </row>
    <row r="94" spans="10:11">
      <c r="J94" s="50" t="s">
        <v>209</v>
      </c>
    </row>
    <row r="95" spans="10:11">
      <c r="J95" s="50">
        <v>2</v>
      </c>
    </row>
    <row r="96" spans="10:11">
      <c r="J96" s="50">
        <v>3</v>
      </c>
    </row>
    <row r="97" spans="10:10">
      <c r="J97" s="50">
        <v>4</v>
      </c>
    </row>
    <row r="98" spans="10:10">
      <c r="J98" s="50">
        <v>5</v>
      </c>
    </row>
    <row r="99" spans="10:10">
      <c r="J99" s="50">
        <v>6</v>
      </c>
    </row>
    <row r="100" spans="10:10">
      <c r="J100" s="50" t="s">
        <v>220</v>
      </c>
    </row>
    <row r="102" spans="10:10">
      <c r="J102" s="51">
        <v>0</v>
      </c>
    </row>
    <row r="103" spans="10:10">
      <c r="J103" s="50" t="s">
        <v>209</v>
      </c>
    </row>
    <row r="104" spans="10:10">
      <c r="J104" s="50">
        <v>2</v>
      </c>
    </row>
    <row r="105" spans="10:10">
      <c r="J105" s="50">
        <v>6</v>
      </c>
    </row>
    <row r="106" spans="10:10">
      <c r="J106" s="50">
        <v>8</v>
      </c>
    </row>
    <row r="107" spans="10:10">
      <c r="J107" s="50" t="s">
        <v>220</v>
      </c>
    </row>
    <row r="110" spans="10:10">
      <c r="J110" s="50">
        <v>0</v>
      </c>
    </row>
    <row r="111" spans="10:10">
      <c r="J111" s="50" t="s">
        <v>209</v>
      </c>
    </row>
    <row r="112" spans="10:10">
      <c r="J112" s="50">
        <v>2</v>
      </c>
    </row>
    <row r="113" spans="10:10">
      <c r="J113" s="50">
        <v>4</v>
      </c>
    </row>
    <row r="114" spans="10:10">
      <c r="J114" s="50" t="s">
        <v>899</v>
      </c>
    </row>
  </sheetData>
  <sheetProtection algorithmName="SHA-512" hashValue="GCTn7ldIumS8gGJ/B5CNM3njo66sYwovJBuZlSw64YqQ5+jNWlyMb9UUUgGFmwpEaNlgIBQLrXUh2RJJViKWow==" saltValue="uc/cpOUadSkLUrKIJkTiNw==" spinCount="100000" sheet="1" objects="1" scenarios="1"/>
  <customSheetViews>
    <customSheetView guid="{ACDF5350-2922-6540-AACD-798BECD5E002}" fitToPage="1">
      <pane ySplit="4" topLeftCell="A27" activePane="bottomLeft" state="frozen"/>
      <selection pane="bottomLeft" activeCell="I32" sqref="I32"/>
      <pageMargins left="0.75" right="0.75" top="1" bottom="1" header="0.5" footer="0.5"/>
      <pageSetup scale="53" fitToHeight="5" orientation="landscape" horizontalDpi="4294967292" verticalDpi="4294967292"/>
    </customSheetView>
  </customSheetViews>
  <phoneticPr fontId="26" type="noConversion"/>
  <dataValidations count="17">
    <dataValidation type="list" allowBlank="1" showInputMessage="1" showErrorMessage="1" sqref="C6:C7" xr:uid="{00000000-0002-0000-0600-000000000000}">
      <formula1>$J$56:$J$59</formula1>
    </dataValidation>
    <dataValidation type="list" allowBlank="1" showInputMessage="1" showErrorMessage="1" sqref="C22:E22 C34:E35 C38:E39 C9:E9 C32:E32 C18:E19" xr:uid="{00000000-0002-0000-0600-000001000000}">
      <formula1>$J$40:$J$44</formula1>
    </dataValidation>
    <dataValidation type="list" allowBlank="1" showInputMessage="1" showErrorMessage="1" sqref="C13:E14 C29:E29" xr:uid="{00000000-0002-0000-0600-000002000000}">
      <formula1>$J$50:$J$54</formula1>
    </dataValidation>
    <dataValidation type="list" allowBlank="1" showInputMessage="1" showErrorMessage="1" sqref="C36:E36" xr:uid="{00000000-0002-0000-0600-000003000000}">
      <formula1>$J$45:$J$49</formula1>
    </dataValidation>
    <dataValidation type="list" allowBlank="1" showInputMessage="1" showErrorMessage="1" sqref="C30:E30" xr:uid="{00000000-0002-0000-0600-000005000000}">
      <formula1>$J$61:$J$68</formula1>
    </dataValidation>
    <dataValidation type="list" allowBlank="1" showInputMessage="1" showErrorMessage="1" sqref="C37:E37" xr:uid="{00000000-0002-0000-0600-000006000000}">
      <formula1>$J$69:$J$75</formula1>
    </dataValidation>
    <dataValidation type="list" allowBlank="1" showInputMessage="1" showErrorMessage="1" sqref="C15" xr:uid="{00000000-0002-0000-0600-000007000000}">
      <formula1>J83:J91</formula1>
    </dataValidation>
    <dataValidation type="list" allowBlank="1" showInputMessage="1" showErrorMessage="1" sqref="C25:E25" xr:uid="{00000000-0002-0000-0600-000009000000}">
      <formula1>$J$70:$J$75</formula1>
    </dataValidation>
    <dataValidation type="list" allowBlank="1" showInputMessage="1" showErrorMessage="1" sqref="D15" xr:uid="{00000000-0002-0000-0600-00000C000000}">
      <formula1>J83:J91</formula1>
    </dataValidation>
    <dataValidation type="list" allowBlank="1" showInputMessage="1" showErrorMessage="1" sqref="E15" xr:uid="{00000000-0002-0000-0600-00000D000000}">
      <formula1>J83:J91</formula1>
    </dataValidation>
    <dataValidation type="list" allowBlank="1" showInputMessage="1" showErrorMessage="1" sqref="C10:E10" xr:uid="{6ADBA2EF-5AE4-5142-B8FC-5B107EAFC010}">
      <formula1>$J$102:$J$107</formula1>
    </dataValidation>
    <dataValidation type="list" allowBlank="1" showInputMessage="1" showErrorMessage="1" sqref="C11:E11" xr:uid="{14CEE289-D5D6-174B-BEB5-1255FEF72B31}">
      <formula1>$J$46:$J$49</formula1>
    </dataValidation>
    <dataValidation type="list" allowBlank="1" showInputMessage="1" showErrorMessage="1" sqref="C9" xr:uid="{00000000-0002-0000-0600-000004000000}">
      <formula1>$J$76:$J$82</formula1>
    </dataValidation>
    <dataValidation type="list" allowBlank="1" showInputMessage="1" showErrorMessage="1" sqref="C16:E16 D23:E23 C28:E28" xr:uid="{00000000-0002-0000-0600-000008000000}">
      <formula1>$J$77:$J$82</formula1>
    </dataValidation>
    <dataValidation type="list" allowBlank="1" showInputMessage="1" showErrorMessage="1" sqref="C27:E27 C24:E24 C12:E12" xr:uid="{229348F3-9E5B-D740-B3C5-7FCEC1B21FAC}">
      <formula1>$K$76:$K$83</formula1>
    </dataValidation>
    <dataValidation type="list" allowBlank="1" showInputMessage="1" showErrorMessage="1" sqref="C23" xr:uid="{898803A5-5683-E740-92F3-DFBB79DA4993}">
      <formula1>$J$62:$J$68</formula1>
    </dataValidation>
    <dataValidation type="list" allowBlank="1" showInputMessage="1" showErrorMessage="1" sqref="C20:E20" xr:uid="{31C92821-7CE5-AB4D-9E53-BB6E073B6D9F}">
      <formula1>$J$110:$J$114</formula1>
    </dataValidation>
  </dataValidations>
  <pageMargins left="0.75" right="0.75" top="1" bottom="1" header="0.5" footer="0.5"/>
  <pageSetup scale="53" fitToHeight="5" orientation="landscape"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03"/>
  <sheetViews>
    <sheetView topLeftCell="A53" zoomScale="82" zoomScaleNormal="120" zoomScaleSheetLayoutView="100" zoomScalePageLayoutView="130" workbookViewId="0">
      <selection activeCell="I57" sqref="I57:I60"/>
    </sheetView>
  </sheetViews>
  <sheetFormatPr defaultColWidth="11" defaultRowHeight="15.75"/>
  <cols>
    <col min="1" max="1" width="14.5" style="44" customWidth="1"/>
    <col min="2" max="5" width="8.8125" style="44" customWidth="1"/>
    <col min="6" max="8" width="40.8125" customWidth="1"/>
    <col min="9" max="9" width="40.8125" style="413" customWidth="1"/>
    <col min="10" max="15" width="11" style="51"/>
  </cols>
  <sheetData>
    <row r="1" spans="1:9" ht="35" customHeight="1" thickBot="1">
      <c r="A1" s="118" t="s">
        <v>345</v>
      </c>
      <c r="B1" s="64"/>
      <c r="C1" s="64"/>
      <c r="D1" s="64"/>
      <c r="E1" s="64"/>
      <c r="F1" s="119"/>
      <c r="G1" s="466" t="str">
        <f>Instructions!A2</f>
        <v xml:space="preserve">Florida Green High-Rise Residential Building Standard </v>
      </c>
      <c r="H1" s="466" t="str">
        <f>Instructions!A5</f>
        <v>Version 4:  Revised 11 11 2022</v>
      </c>
      <c r="I1" s="409"/>
    </row>
    <row r="2" spans="1:9" s="51" customFormat="1" ht="26.25">
      <c r="A2" s="226" t="s">
        <v>67</v>
      </c>
      <c r="B2" s="80" t="s">
        <v>221</v>
      </c>
      <c r="C2" s="80" t="s">
        <v>711</v>
      </c>
      <c r="D2" s="80" t="s">
        <v>219</v>
      </c>
      <c r="E2" s="80" t="s">
        <v>220</v>
      </c>
      <c r="F2" s="81"/>
      <c r="G2" s="81"/>
      <c r="H2" s="82"/>
      <c r="I2" s="410"/>
    </row>
    <row r="3" spans="1:9" ht="21">
      <c r="A3" s="227"/>
      <c r="B3" s="53">
        <f>SUM(B9:B60)</f>
        <v>70</v>
      </c>
      <c r="C3" s="53">
        <f>SUM(C9:C60)</f>
        <v>0</v>
      </c>
      <c r="D3" s="53">
        <f>SUM(D9:D60)</f>
        <v>0</v>
      </c>
      <c r="E3" s="53">
        <f>SUM(E9:E60)</f>
        <v>0</v>
      </c>
      <c r="H3" s="63"/>
      <c r="I3" s="411"/>
    </row>
    <row r="4" spans="1:9">
      <c r="A4" s="117" t="s">
        <v>20</v>
      </c>
      <c r="B4" s="116"/>
      <c r="C4" s="116"/>
      <c r="D4" s="116"/>
      <c r="E4" s="116"/>
      <c r="F4" s="109" t="s">
        <v>216</v>
      </c>
      <c r="G4" s="109" t="s">
        <v>217</v>
      </c>
      <c r="H4" s="110" t="s">
        <v>218</v>
      </c>
      <c r="I4" s="396" t="s">
        <v>228</v>
      </c>
    </row>
    <row r="5" spans="1:9">
      <c r="A5" s="324" t="s">
        <v>57</v>
      </c>
      <c r="B5" s="73"/>
      <c r="C5" s="73"/>
      <c r="D5" s="73"/>
      <c r="E5" s="73"/>
      <c r="F5" s="1"/>
      <c r="G5" s="1"/>
      <c r="H5" s="2"/>
      <c r="I5" s="191"/>
    </row>
    <row r="6" spans="1:9" ht="156.75">
      <c r="A6" s="325" t="s">
        <v>156</v>
      </c>
      <c r="B6" s="221" t="s">
        <v>227</v>
      </c>
      <c r="C6" s="210"/>
      <c r="D6" s="98"/>
      <c r="E6" s="98"/>
      <c r="F6" s="24" t="s">
        <v>25</v>
      </c>
      <c r="G6" s="24" t="s">
        <v>691</v>
      </c>
      <c r="H6" s="8" t="s">
        <v>731</v>
      </c>
      <c r="I6" s="403"/>
    </row>
    <row r="7" spans="1:9" ht="71.25">
      <c r="A7" s="325" t="s">
        <v>166</v>
      </c>
      <c r="B7" s="221" t="s">
        <v>227</v>
      </c>
      <c r="C7" s="210"/>
      <c r="D7" s="98"/>
      <c r="E7" s="98"/>
      <c r="F7" s="43" t="s">
        <v>26</v>
      </c>
      <c r="G7" s="705" t="s">
        <v>716</v>
      </c>
      <c r="H7" s="8" t="s">
        <v>732</v>
      </c>
      <c r="I7" s="403"/>
    </row>
    <row r="8" spans="1:9">
      <c r="A8" s="326" t="s">
        <v>157</v>
      </c>
      <c r="B8" s="88"/>
      <c r="C8" s="88"/>
      <c r="D8" s="88"/>
      <c r="E8" s="88"/>
      <c r="F8" s="97" t="s">
        <v>158</v>
      </c>
      <c r="G8" s="90"/>
      <c r="H8" s="91"/>
      <c r="I8" s="404"/>
    </row>
    <row r="9" spans="1:9">
      <c r="A9" s="327" t="s">
        <v>586</v>
      </c>
      <c r="B9" s="99"/>
      <c r="C9" s="120"/>
      <c r="D9" s="120"/>
      <c r="E9" s="120"/>
      <c r="F9" s="32" t="s">
        <v>56</v>
      </c>
      <c r="G9" s="35"/>
      <c r="H9" s="21"/>
      <c r="I9" s="325"/>
    </row>
    <row r="10" spans="1:9" ht="77.25" customHeight="1">
      <c r="A10" s="691" t="s">
        <v>587</v>
      </c>
      <c r="B10" s="47">
        <v>1</v>
      </c>
      <c r="C10" s="121"/>
      <c r="D10" s="121"/>
      <c r="E10" s="121"/>
      <c r="F10" s="31" t="s">
        <v>432</v>
      </c>
      <c r="G10" s="703" t="s">
        <v>714</v>
      </c>
      <c r="H10" s="34" t="s">
        <v>430</v>
      </c>
      <c r="I10" s="403"/>
    </row>
    <row r="11" spans="1:9" ht="78.75" customHeight="1">
      <c r="A11" s="691" t="s">
        <v>588</v>
      </c>
      <c r="B11" s="47">
        <v>1</v>
      </c>
      <c r="C11" s="121"/>
      <c r="D11" s="121"/>
      <c r="E11" s="121"/>
      <c r="F11" s="25" t="s">
        <v>431</v>
      </c>
      <c r="G11" s="704" t="s">
        <v>715</v>
      </c>
      <c r="H11" s="34" t="s">
        <v>430</v>
      </c>
      <c r="I11" s="403"/>
    </row>
    <row r="12" spans="1:9" ht="79.5" customHeight="1">
      <c r="A12" s="691" t="s">
        <v>589</v>
      </c>
      <c r="B12" s="47">
        <v>1</v>
      </c>
      <c r="C12" s="121"/>
      <c r="D12" s="121"/>
      <c r="E12" s="121"/>
      <c r="F12" s="25" t="s">
        <v>433</v>
      </c>
      <c r="G12" s="704" t="s">
        <v>715</v>
      </c>
      <c r="H12" s="34" t="s">
        <v>430</v>
      </c>
      <c r="I12" s="403"/>
    </row>
    <row r="13" spans="1:9" ht="94.05" customHeight="1">
      <c r="A13" s="691" t="s">
        <v>590</v>
      </c>
      <c r="B13" s="47">
        <v>1</v>
      </c>
      <c r="C13" s="121"/>
      <c r="D13" s="121"/>
      <c r="E13" s="121"/>
      <c r="F13" s="43" t="s">
        <v>19</v>
      </c>
      <c r="G13" s="16" t="s">
        <v>856</v>
      </c>
      <c r="H13" s="3" t="s">
        <v>330</v>
      </c>
      <c r="I13" s="405"/>
    </row>
    <row r="14" spans="1:9" ht="140" customHeight="1">
      <c r="A14" s="691" t="s">
        <v>591</v>
      </c>
      <c r="B14" s="47">
        <v>1</v>
      </c>
      <c r="C14" s="121"/>
      <c r="D14" s="121"/>
      <c r="E14" s="121"/>
      <c r="F14" s="29" t="s">
        <v>29</v>
      </c>
      <c r="G14" s="29" t="s">
        <v>857</v>
      </c>
      <c r="H14" s="30" t="s">
        <v>173</v>
      </c>
      <c r="I14" s="405"/>
    </row>
    <row r="15" spans="1:9">
      <c r="A15" s="327" t="s">
        <v>592</v>
      </c>
      <c r="B15" s="99"/>
      <c r="C15" s="120"/>
      <c r="D15" s="120"/>
      <c r="E15" s="120"/>
      <c r="F15" s="32" t="s">
        <v>49</v>
      </c>
      <c r="G15" s="20"/>
      <c r="H15" s="21"/>
      <c r="I15" s="325"/>
    </row>
    <row r="16" spans="1:9" ht="65" customHeight="1">
      <c r="A16" s="328" t="s">
        <v>593</v>
      </c>
      <c r="B16" s="47">
        <v>1</v>
      </c>
      <c r="C16" s="121"/>
      <c r="D16" s="121"/>
      <c r="E16" s="121"/>
      <c r="F16" s="31" t="s">
        <v>30</v>
      </c>
      <c r="G16" s="753" t="s">
        <v>858</v>
      </c>
      <c r="H16" s="19" t="s">
        <v>733</v>
      </c>
      <c r="I16" s="405"/>
    </row>
    <row r="17" spans="1:9" ht="42.75">
      <c r="A17" s="328" t="s">
        <v>594</v>
      </c>
      <c r="B17" s="47">
        <v>1</v>
      </c>
      <c r="C17" s="121"/>
      <c r="D17" s="121"/>
      <c r="E17" s="121"/>
      <c r="F17" s="36" t="s">
        <v>31</v>
      </c>
      <c r="G17" s="706" t="s">
        <v>717</v>
      </c>
      <c r="H17" s="30" t="s">
        <v>733</v>
      </c>
      <c r="I17" s="405"/>
    </row>
    <row r="18" spans="1:9">
      <c r="A18" s="327" t="s">
        <v>595</v>
      </c>
      <c r="B18" s="99"/>
      <c r="C18" s="120"/>
      <c r="D18" s="120"/>
      <c r="E18" s="120"/>
      <c r="F18" s="35" t="s">
        <v>434</v>
      </c>
      <c r="G18" s="35"/>
      <c r="H18" s="101"/>
      <c r="I18" s="412"/>
    </row>
    <row r="19" spans="1:9" ht="128.25">
      <c r="A19" s="328" t="s">
        <v>596</v>
      </c>
      <c r="B19" s="47">
        <v>6</v>
      </c>
      <c r="C19" s="121"/>
      <c r="D19" s="121"/>
      <c r="E19" s="121"/>
      <c r="F19" s="753" t="s">
        <v>823</v>
      </c>
      <c r="G19" s="754" t="s">
        <v>822</v>
      </c>
      <c r="H19" s="37" t="s">
        <v>734</v>
      </c>
      <c r="I19" s="403"/>
    </row>
    <row r="20" spans="1:9" ht="128.25">
      <c r="A20" s="328" t="s">
        <v>597</v>
      </c>
      <c r="B20" s="48">
        <v>6</v>
      </c>
      <c r="C20" s="121"/>
      <c r="D20" s="121"/>
      <c r="E20" s="121"/>
      <c r="F20" s="43" t="s">
        <v>824</v>
      </c>
      <c r="G20" s="16" t="s">
        <v>822</v>
      </c>
      <c r="H20" s="17" t="s">
        <v>734</v>
      </c>
      <c r="I20" s="403"/>
    </row>
    <row r="21" spans="1:9" ht="73.05" customHeight="1">
      <c r="A21" s="327" t="s">
        <v>598</v>
      </c>
      <c r="B21" s="47">
        <v>1</v>
      </c>
      <c r="C21" s="121"/>
      <c r="D21" s="121"/>
      <c r="E21" s="121"/>
      <c r="F21" s="17" t="s">
        <v>161</v>
      </c>
      <c r="G21" s="16" t="s">
        <v>859</v>
      </c>
      <c r="H21" s="17" t="s">
        <v>860</v>
      </c>
      <c r="I21" s="403"/>
    </row>
    <row r="22" spans="1:9" ht="48.75" customHeight="1">
      <c r="A22" s="327" t="s">
        <v>599</v>
      </c>
      <c r="B22" s="47">
        <v>1</v>
      </c>
      <c r="C22" s="121"/>
      <c r="D22" s="121"/>
      <c r="E22" s="121"/>
      <c r="F22" s="43" t="s">
        <v>27</v>
      </c>
      <c r="G22" s="4" t="s">
        <v>861</v>
      </c>
      <c r="H22" s="3"/>
      <c r="I22" s="405"/>
    </row>
    <row r="23" spans="1:9" ht="93" customHeight="1">
      <c r="A23" s="329" t="s">
        <v>600</v>
      </c>
      <c r="B23" s="48">
        <v>5</v>
      </c>
      <c r="C23" s="60"/>
      <c r="D23" s="60"/>
      <c r="E23" s="60"/>
      <c r="F23" s="43" t="s">
        <v>28</v>
      </c>
      <c r="G23" s="704" t="s">
        <v>745</v>
      </c>
      <c r="H23" s="3" t="s">
        <v>735</v>
      </c>
      <c r="I23" s="405"/>
    </row>
    <row r="24" spans="1:9" ht="50.25" customHeight="1">
      <c r="A24" s="329" t="s">
        <v>601</v>
      </c>
      <c r="B24" s="48">
        <v>1</v>
      </c>
      <c r="C24" s="121"/>
      <c r="D24" s="121"/>
      <c r="E24" s="121"/>
      <c r="F24" s="26" t="s">
        <v>435</v>
      </c>
      <c r="G24" s="704" t="s">
        <v>718</v>
      </c>
      <c r="H24" s="3" t="s">
        <v>180</v>
      </c>
      <c r="I24" s="405"/>
    </row>
    <row r="25" spans="1:9" ht="49.5" customHeight="1">
      <c r="A25" s="329" t="s">
        <v>602</v>
      </c>
      <c r="B25" s="48">
        <v>1</v>
      </c>
      <c r="C25" s="121"/>
      <c r="D25" s="121"/>
      <c r="E25" s="121"/>
      <c r="F25" s="26" t="s">
        <v>436</v>
      </c>
      <c r="G25" s="704" t="s">
        <v>719</v>
      </c>
      <c r="H25" s="3" t="s">
        <v>179</v>
      </c>
      <c r="I25" s="405"/>
    </row>
    <row r="26" spans="1:9" ht="96" customHeight="1">
      <c r="A26" s="329" t="s">
        <v>603</v>
      </c>
      <c r="B26" s="48">
        <v>2</v>
      </c>
      <c r="C26" s="60"/>
      <c r="D26" s="60"/>
      <c r="E26" s="60"/>
      <c r="F26" s="26" t="s">
        <v>181</v>
      </c>
      <c r="G26" s="704" t="s">
        <v>746</v>
      </c>
      <c r="H26" s="3" t="s">
        <v>162</v>
      </c>
      <c r="I26" s="405"/>
    </row>
    <row r="27" spans="1:9">
      <c r="A27" s="475" t="s">
        <v>168</v>
      </c>
      <c r="B27" s="476"/>
      <c r="C27" s="476"/>
      <c r="D27" s="476"/>
      <c r="E27" s="476"/>
      <c r="F27" s="477" t="s">
        <v>159</v>
      </c>
      <c r="G27" s="478"/>
      <c r="H27" s="479"/>
      <c r="I27" s="480"/>
    </row>
    <row r="28" spans="1:9" ht="109.5" customHeight="1">
      <c r="A28" s="327" t="s">
        <v>604</v>
      </c>
      <c r="B28" s="47">
        <v>3</v>
      </c>
      <c r="C28" s="59"/>
      <c r="D28" s="59"/>
      <c r="E28" s="59"/>
      <c r="F28" s="43" t="s">
        <v>235</v>
      </c>
      <c r="G28" s="17" t="s">
        <v>747</v>
      </c>
      <c r="H28" s="3" t="s">
        <v>380</v>
      </c>
      <c r="I28" s="405"/>
    </row>
    <row r="29" spans="1:9" ht="77.25" customHeight="1">
      <c r="A29" s="327" t="s">
        <v>605</v>
      </c>
      <c r="B29" s="47">
        <v>3</v>
      </c>
      <c r="C29" s="59"/>
      <c r="D29" s="59"/>
      <c r="E29" s="59"/>
      <c r="F29" s="29" t="s">
        <v>437</v>
      </c>
      <c r="G29" s="42" t="s">
        <v>748</v>
      </c>
      <c r="H29" s="30" t="s">
        <v>862</v>
      </c>
      <c r="I29" s="405"/>
    </row>
    <row r="30" spans="1:9">
      <c r="A30" s="327" t="s">
        <v>606</v>
      </c>
      <c r="B30" s="99"/>
      <c r="C30" s="120"/>
      <c r="D30" s="120"/>
      <c r="E30" s="120"/>
      <c r="F30" s="32" t="s">
        <v>33</v>
      </c>
      <c r="G30" s="20"/>
      <c r="H30" s="33"/>
      <c r="I30" s="191"/>
    </row>
    <row r="31" spans="1:9" ht="28.5">
      <c r="A31" s="328" t="s">
        <v>607</v>
      </c>
      <c r="B31" s="47">
        <v>1</v>
      </c>
      <c r="C31" s="121"/>
      <c r="D31" s="121"/>
      <c r="E31" s="121"/>
      <c r="F31" s="38" t="s">
        <v>438</v>
      </c>
      <c r="G31" s="57" t="s">
        <v>164</v>
      </c>
      <c r="H31" s="19" t="s">
        <v>736</v>
      </c>
      <c r="I31" s="405"/>
    </row>
    <row r="32" spans="1:9" ht="28.5">
      <c r="A32" s="328" t="s">
        <v>608</v>
      </c>
      <c r="B32" s="47">
        <v>1</v>
      </c>
      <c r="C32" s="121"/>
      <c r="D32" s="121"/>
      <c r="E32" s="121"/>
      <c r="F32" s="27" t="s">
        <v>439</v>
      </c>
      <c r="G32" s="4" t="s">
        <v>163</v>
      </c>
      <c r="H32" s="3" t="s">
        <v>736</v>
      </c>
      <c r="I32" s="405"/>
    </row>
    <row r="33" spans="1:9" ht="28.5">
      <c r="A33" s="328" t="s">
        <v>609</v>
      </c>
      <c r="B33" s="47">
        <v>1</v>
      </c>
      <c r="C33" s="121"/>
      <c r="D33" s="121"/>
      <c r="E33" s="121"/>
      <c r="F33" s="27" t="s">
        <v>440</v>
      </c>
      <c r="G33" s="4" t="s">
        <v>164</v>
      </c>
      <c r="H33" s="3" t="s">
        <v>736</v>
      </c>
      <c r="I33" s="405"/>
    </row>
    <row r="34" spans="1:9" ht="28.5">
      <c r="A34" s="328" t="s">
        <v>610</v>
      </c>
      <c r="B34" s="47">
        <v>1</v>
      </c>
      <c r="C34" s="121"/>
      <c r="D34" s="121"/>
      <c r="E34" s="121"/>
      <c r="F34" s="27" t="s">
        <v>233</v>
      </c>
      <c r="G34" s="4" t="s">
        <v>234</v>
      </c>
      <c r="H34" s="3" t="s">
        <v>737</v>
      </c>
      <c r="I34" s="405"/>
    </row>
    <row r="35" spans="1:9" ht="28.5">
      <c r="A35" s="328" t="s">
        <v>771</v>
      </c>
      <c r="B35" s="47">
        <v>1</v>
      </c>
      <c r="C35" s="121"/>
      <c r="D35" s="121"/>
      <c r="E35" s="121"/>
      <c r="F35" s="27" t="s">
        <v>693</v>
      </c>
      <c r="G35" s="4" t="s">
        <v>692</v>
      </c>
      <c r="H35" s="3" t="s">
        <v>737</v>
      </c>
      <c r="I35" s="405"/>
    </row>
    <row r="36" spans="1:9" ht="28.5">
      <c r="A36" s="327" t="s">
        <v>611</v>
      </c>
      <c r="B36" s="47">
        <v>1</v>
      </c>
      <c r="C36" s="121"/>
      <c r="D36" s="121"/>
      <c r="E36" s="121"/>
      <c r="F36" s="26" t="s">
        <v>441</v>
      </c>
      <c r="G36" s="4" t="s">
        <v>165</v>
      </c>
      <c r="H36" s="3" t="s">
        <v>182</v>
      </c>
      <c r="I36" s="405"/>
    </row>
    <row r="37" spans="1:9" ht="250.05" customHeight="1">
      <c r="A37" s="327" t="s">
        <v>612</v>
      </c>
      <c r="B37" s="47">
        <v>2</v>
      </c>
      <c r="C37" s="60"/>
      <c r="D37" s="60"/>
      <c r="E37" s="60"/>
      <c r="F37" s="26" t="s">
        <v>442</v>
      </c>
      <c r="G37" s="28" t="s">
        <v>720</v>
      </c>
      <c r="H37" s="3" t="s">
        <v>443</v>
      </c>
      <c r="I37" s="405"/>
    </row>
    <row r="38" spans="1:9">
      <c r="A38" s="475" t="s">
        <v>169</v>
      </c>
      <c r="B38" s="476"/>
      <c r="C38" s="476"/>
      <c r="D38" s="476"/>
      <c r="E38" s="476"/>
      <c r="F38" s="477" t="s">
        <v>170</v>
      </c>
      <c r="G38" s="478"/>
      <c r="H38" s="479"/>
      <c r="I38" s="480"/>
    </row>
    <row r="39" spans="1:9" ht="190.05" customHeight="1">
      <c r="A39" s="327" t="s">
        <v>613</v>
      </c>
      <c r="B39" s="48">
        <v>2</v>
      </c>
      <c r="C39" s="60"/>
      <c r="D39" s="60"/>
      <c r="E39" s="60"/>
      <c r="F39" s="25" t="s">
        <v>444</v>
      </c>
      <c r="G39" s="26" t="s">
        <v>721</v>
      </c>
      <c r="H39" s="6" t="s">
        <v>167</v>
      </c>
      <c r="I39" s="406"/>
    </row>
    <row r="40" spans="1:9">
      <c r="A40" s="327" t="s">
        <v>614</v>
      </c>
      <c r="B40" s="48"/>
      <c r="C40" s="48"/>
      <c r="D40" s="48"/>
      <c r="E40" s="48"/>
      <c r="F40" s="43"/>
      <c r="G40" s="26"/>
      <c r="H40" s="3"/>
      <c r="I40" s="191"/>
    </row>
    <row r="41" spans="1:9">
      <c r="A41" s="330" t="s">
        <v>615</v>
      </c>
      <c r="B41" s="48"/>
      <c r="C41" s="60"/>
      <c r="D41" s="60"/>
      <c r="E41" s="60"/>
      <c r="F41" s="25" t="s">
        <v>809</v>
      </c>
      <c r="G41" s="26"/>
      <c r="H41" s="17"/>
      <c r="I41" s="403"/>
    </row>
    <row r="42" spans="1:9">
      <c r="A42" s="330" t="s">
        <v>616</v>
      </c>
      <c r="B42" s="48"/>
      <c r="C42" s="60"/>
      <c r="D42" s="60"/>
      <c r="E42" s="60"/>
      <c r="F42" s="25" t="s">
        <v>809</v>
      </c>
      <c r="G42" s="26"/>
      <c r="H42" s="17"/>
      <c r="I42" s="403"/>
    </row>
    <row r="43" spans="1:9" ht="85.5">
      <c r="A43" s="327" t="s">
        <v>617</v>
      </c>
      <c r="B43" s="47">
        <v>1</v>
      </c>
      <c r="C43" s="121"/>
      <c r="D43" s="121"/>
      <c r="E43" s="121"/>
      <c r="F43" s="43" t="s">
        <v>445</v>
      </c>
      <c r="G43" s="4" t="s">
        <v>722</v>
      </c>
      <c r="H43" s="3" t="s">
        <v>738</v>
      </c>
      <c r="I43" s="407"/>
    </row>
    <row r="44" spans="1:9" ht="16.05" customHeight="1">
      <c r="A44" s="475" t="s">
        <v>171</v>
      </c>
      <c r="B44" s="476"/>
      <c r="C44" s="476"/>
      <c r="D44" s="476"/>
      <c r="E44" s="476"/>
      <c r="F44" s="920" t="s">
        <v>863</v>
      </c>
      <c r="G44" s="920"/>
      <c r="H44" s="920"/>
      <c r="I44" s="921"/>
    </row>
    <row r="45" spans="1:9" ht="109.05" customHeight="1">
      <c r="A45" s="329" t="s">
        <v>618</v>
      </c>
      <c r="B45" s="48">
        <v>2</v>
      </c>
      <c r="C45" s="60"/>
      <c r="D45" s="60"/>
      <c r="E45" s="60"/>
      <c r="F45" s="737" t="s">
        <v>41</v>
      </c>
      <c r="G45" s="4" t="s">
        <v>723</v>
      </c>
      <c r="H45" s="3" t="s">
        <v>739</v>
      </c>
      <c r="I45" s="408"/>
    </row>
    <row r="46" spans="1:9" ht="99.75">
      <c r="A46" s="329" t="s">
        <v>619</v>
      </c>
      <c r="B46" s="48">
        <v>2</v>
      </c>
      <c r="C46" s="60"/>
      <c r="D46" s="60"/>
      <c r="E46" s="60"/>
      <c r="F46" s="737" t="s">
        <v>42</v>
      </c>
      <c r="G46" s="4" t="s">
        <v>879</v>
      </c>
      <c r="H46" s="3" t="s">
        <v>740</v>
      </c>
      <c r="I46" s="405"/>
    </row>
    <row r="47" spans="1:9" ht="28.5">
      <c r="A47" s="329" t="s">
        <v>620</v>
      </c>
      <c r="B47" s="48">
        <v>2</v>
      </c>
      <c r="C47" s="60"/>
      <c r="D47" s="60"/>
      <c r="E47" s="60"/>
      <c r="F47" s="737" t="s">
        <v>43</v>
      </c>
      <c r="G47" s="26" t="s">
        <v>724</v>
      </c>
      <c r="H47" s="3" t="s">
        <v>741</v>
      </c>
      <c r="I47" s="405"/>
    </row>
    <row r="48" spans="1:9" ht="113" customHeight="1">
      <c r="A48" s="329" t="s">
        <v>621</v>
      </c>
      <c r="B48" s="48">
        <v>2</v>
      </c>
      <c r="C48" s="60"/>
      <c r="D48" s="60"/>
      <c r="E48" s="60"/>
      <c r="F48" s="737" t="s">
        <v>44</v>
      </c>
      <c r="G48" s="4" t="s">
        <v>864</v>
      </c>
      <c r="H48" s="3" t="s">
        <v>742</v>
      </c>
      <c r="I48" s="405"/>
    </row>
    <row r="49" spans="1:10">
      <c r="A49" s="329" t="s">
        <v>622</v>
      </c>
      <c r="B49" s="48">
        <v>2</v>
      </c>
      <c r="C49" s="60"/>
      <c r="D49" s="60"/>
      <c r="E49" s="60"/>
      <c r="F49" s="738" t="s">
        <v>45</v>
      </c>
      <c r="G49" s="56" t="s">
        <v>725</v>
      </c>
      <c r="H49" s="30"/>
      <c r="I49" s="407"/>
    </row>
    <row r="50" spans="1:10">
      <c r="A50" s="329" t="s">
        <v>623</v>
      </c>
      <c r="B50" s="100"/>
      <c r="C50" s="76"/>
      <c r="D50" s="76"/>
      <c r="E50" s="76"/>
      <c r="F50" s="32" t="s">
        <v>32</v>
      </c>
      <c r="G50" s="39"/>
      <c r="H50" s="21"/>
      <c r="I50" s="325"/>
    </row>
    <row r="51" spans="1:10" ht="81" customHeight="1">
      <c r="A51" s="328" t="s">
        <v>624</v>
      </c>
      <c r="B51" s="47">
        <v>2</v>
      </c>
      <c r="C51" s="60"/>
      <c r="D51" s="60"/>
      <c r="E51" s="60"/>
      <c r="F51" s="38" t="s">
        <v>446</v>
      </c>
      <c r="G51" s="57" t="s">
        <v>865</v>
      </c>
      <c r="H51" s="19" t="s">
        <v>743</v>
      </c>
      <c r="I51" s="405"/>
    </row>
    <row r="52" spans="1:10" ht="65.25" customHeight="1">
      <c r="A52" s="328" t="s">
        <v>625</v>
      </c>
      <c r="B52" s="47">
        <v>2</v>
      </c>
      <c r="C52" s="60"/>
      <c r="D52" s="60"/>
      <c r="E52" s="60"/>
      <c r="F52" s="27" t="s">
        <v>447</v>
      </c>
      <c r="G52" s="26" t="s">
        <v>726</v>
      </c>
      <c r="H52" s="3" t="s">
        <v>741</v>
      </c>
      <c r="I52" s="405"/>
    </row>
    <row r="53" spans="1:10" ht="183" customHeight="1">
      <c r="A53" s="327" t="s">
        <v>626</v>
      </c>
      <c r="B53" s="48">
        <v>2</v>
      </c>
      <c r="C53" s="60"/>
      <c r="D53" s="60"/>
      <c r="E53" s="60"/>
      <c r="F53" s="43" t="s">
        <v>448</v>
      </c>
      <c r="G53" s="26" t="s">
        <v>727</v>
      </c>
      <c r="H53" s="3" t="s">
        <v>174</v>
      </c>
      <c r="I53" s="405"/>
    </row>
    <row r="54" spans="1:10" ht="28.5">
      <c r="A54" s="327" t="s">
        <v>627</v>
      </c>
      <c r="B54" s="47">
        <v>2</v>
      </c>
      <c r="C54" s="60"/>
      <c r="D54" s="60"/>
      <c r="E54" s="60"/>
      <c r="F54" s="43" t="s">
        <v>449</v>
      </c>
      <c r="G54" s="3" t="s">
        <v>728</v>
      </c>
      <c r="H54" s="3" t="s">
        <v>172</v>
      </c>
      <c r="I54" s="407"/>
    </row>
    <row r="55" spans="1:10">
      <c r="A55" s="780" t="s">
        <v>215</v>
      </c>
      <c r="B55" s="476"/>
      <c r="C55" s="476"/>
      <c r="D55" s="476"/>
      <c r="E55" s="476"/>
      <c r="F55" s="477" t="s">
        <v>160</v>
      </c>
      <c r="G55" s="481"/>
      <c r="H55" s="781"/>
      <c r="I55" s="482"/>
    </row>
    <row r="56" spans="1:10">
      <c r="A56" s="785" t="s">
        <v>628</v>
      </c>
      <c r="B56" s="120"/>
      <c r="C56" s="120"/>
      <c r="D56" s="120"/>
      <c r="E56" s="120"/>
      <c r="F56" s="39" t="s">
        <v>175</v>
      </c>
      <c r="G56" s="39"/>
      <c r="H56" s="21"/>
      <c r="I56" s="325"/>
    </row>
    <row r="57" spans="1:10" ht="220.5" customHeight="1">
      <c r="A57" s="782" t="s">
        <v>629</v>
      </c>
      <c r="B57" s="783">
        <v>1</v>
      </c>
      <c r="C57" s="121"/>
      <c r="D57" s="121"/>
      <c r="E57" s="121"/>
      <c r="F57" s="784" t="s">
        <v>176</v>
      </c>
      <c r="G57" s="784" t="s">
        <v>842</v>
      </c>
      <c r="H57" s="19" t="s">
        <v>178</v>
      </c>
      <c r="I57" s="408"/>
    </row>
    <row r="58" spans="1:10" ht="201" customHeight="1">
      <c r="A58" s="328" t="s">
        <v>630</v>
      </c>
      <c r="B58" s="47">
        <v>1</v>
      </c>
      <c r="C58" s="121"/>
      <c r="D58" s="121"/>
      <c r="E58" s="121"/>
      <c r="F58" s="26" t="s">
        <v>177</v>
      </c>
      <c r="G58" s="26" t="s">
        <v>729</v>
      </c>
      <c r="H58" s="3" t="s">
        <v>178</v>
      </c>
      <c r="I58" s="405"/>
    </row>
    <row r="59" spans="1:10" ht="85.05" customHeight="1">
      <c r="A59" s="328" t="s">
        <v>805</v>
      </c>
      <c r="B59" s="47">
        <v>1</v>
      </c>
      <c r="C59" s="121"/>
      <c r="D59" s="121"/>
      <c r="E59" s="121"/>
      <c r="F59" s="26" t="s">
        <v>806</v>
      </c>
      <c r="G59" s="26" t="s">
        <v>807</v>
      </c>
      <c r="H59" s="3" t="s">
        <v>808</v>
      </c>
      <c r="I59" s="405"/>
    </row>
    <row r="60" spans="1:10" ht="199.5" customHeight="1">
      <c r="A60" s="327" t="s">
        <v>631</v>
      </c>
      <c r="B60" s="48">
        <v>2</v>
      </c>
      <c r="C60" s="60"/>
      <c r="D60" s="60"/>
      <c r="E60" s="60"/>
      <c r="F60" s="26" t="s">
        <v>206</v>
      </c>
      <c r="G60" s="26" t="s">
        <v>730</v>
      </c>
      <c r="H60" s="3" t="s">
        <v>744</v>
      </c>
      <c r="I60" s="405"/>
    </row>
    <row r="62" spans="1:10">
      <c r="J62" s="50">
        <v>0</v>
      </c>
    </row>
    <row r="63" spans="1:10">
      <c r="J63" s="50" t="s">
        <v>209</v>
      </c>
    </row>
    <row r="64" spans="1:10">
      <c r="J64" s="50">
        <v>1</v>
      </c>
    </row>
    <row r="65" spans="10:10">
      <c r="J65" s="50" t="s">
        <v>220</v>
      </c>
    </row>
    <row r="66" spans="10:10">
      <c r="J66" s="50"/>
    </row>
    <row r="67" spans="10:10">
      <c r="J67" s="50">
        <v>0</v>
      </c>
    </row>
    <row r="68" spans="10:10">
      <c r="J68" s="50" t="s">
        <v>209</v>
      </c>
    </row>
    <row r="69" spans="10:10">
      <c r="J69" s="50">
        <v>2</v>
      </c>
    </row>
    <row r="70" spans="10:10">
      <c r="J70" s="50" t="s">
        <v>220</v>
      </c>
    </row>
    <row r="71" spans="10:10">
      <c r="J71" s="50"/>
    </row>
    <row r="72" spans="10:10">
      <c r="J72" s="50">
        <v>0</v>
      </c>
    </row>
    <row r="73" spans="10:10">
      <c r="J73" s="50" t="s">
        <v>209</v>
      </c>
    </row>
    <row r="74" spans="10:10">
      <c r="J74" s="50">
        <v>3</v>
      </c>
    </row>
    <row r="75" spans="10:10">
      <c r="J75" s="50" t="s">
        <v>220</v>
      </c>
    </row>
    <row r="76" spans="10:10">
      <c r="J76" s="50"/>
    </row>
    <row r="77" spans="10:10">
      <c r="J77" s="50">
        <v>0</v>
      </c>
    </row>
    <row r="78" spans="10:10">
      <c r="J78" s="50" t="s">
        <v>209</v>
      </c>
    </row>
    <row r="79" spans="10:10">
      <c r="J79" s="50">
        <v>5</v>
      </c>
    </row>
    <row r="80" spans="10:10">
      <c r="J80" s="50" t="s">
        <v>220</v>
      </c>
    </row>
    <row r="81" spans="10:10">
      <c r="J81" s="50"/>
    </row>
    <row r="82" spans="10:10">
      <c r="J82" s="50" t="s">
        <v>224</v>
      </c>
    </row>
    <row r="83" spans="10:10">
      <c r="J83" s="50" t="s">
        <v>225</v>
      </c>
    </row>
    <row r="84" spans="10:10">
      <c r="J84" s="50" t="s">
        <v>226</v>
      </c>
    </row>
    <row r="85" spans="10:10">
      <c r="J85" s="50"/>
    </row>
    <row r="86" spans="10:10">
      <c r="J86" s="50"/>
    </row>
    <row r="87" spans="10:10">
      <c r="J87" s="50">
        <v>0</v>
      </c>
    </row>
    <row r="88" spans="10:10">
      <c r="J88" s="50" t="s">
        <v>209</v>
      </c>
    </row>
    <row r="89" spans="10:10">
      <c r="J89" s="50">
        <v>2</v>
      </c>
    </row>
    <row r="90" spans="10:10">
      <c r="J90" s="50">
        <v>3</v>
      </c>
    </row>
    <row r="91" spans="10:10">
      <c r="J91" s="50" t="s">
        <v>220</v>
      </c>
    </row>
    <row r="92" spans="10:10">
      <c r="J92" s="50"/>
    </row>
    <row r="94" spans="10:10">
      <c r="J94" s="50">
        <v>0</v>
      </c>
    </row>
    <row r="95" spans="10:10">
      <c r="J95" s="50" t="s">
        <v>209</v>
      </c>
    </row>
    <row r="96" spans="10:10">
      <c r="J96" s="50">
        <v>1</v>
      </c>
    </row>
    <row r="97" spans="10:10">
      <c r="J97" s="50">
        <v>2</v>
      </c>
    </row>
    <row r="98" spans="10:10">
      <c r="J98" s="50">
        <v>3</v>
      </c>
    </row>
    <row r="99" spans="10:10">
      <c r="J99" s="50">
        <v>4</v>
      </c>
    </row>
    <row r="100" spans="10:10">
      <c r="J100" s="50">
        <v>5</v>
      </c>
    </row>
    <row r="101" spans="10:10">
      <c r="J101" s="50">
        <v>6</v>
      </c>
    </row>
    <row r="102" spans="10:10">
      <c r="J102" s="50" t="s">
        <v>220</v>
      </c>
    </row>
    <row r="103" spans="10:10">
      <c r="J103" s="50"/>
    </row>
  </sheetData>
  <sheetProtection algorithmName="SHA-512" hashValue="8P/5eD5y+6/rED+v8aQ9uJWygnl0JI9MMwibcTXzrDadINFwvaHKWLTfFAHAD0kvUHPUORGcRURlnBxM9+k0BQ==" saltValue="rrwMn5FdwzJIr9JetqeLqQ==" spinCount="100000" sheet="1" objects="1" scenarios="1"/>
  <customSheetViews>
    <customSheetView guid="{ACDF5350-2922-6540-AACD-798BECD5E002}" fitToPage="1">
      <selection activeCell="I39" sqref="I39"/>
      <pageMargins left="0.75" right="0.75" top="1" bottom="1" header="0.5" footer="0.5"/>
      <pageSetup scale="54" fitToHeight="5" orientation="landscape" horizontalDpi="4294967292" verticalDpi="4294967292" r:id="rId1"/>
    </customSheetView>
  </customSheetViews>
  <mergeCells count="1">
    <mergeCell ref="F44:I44"/>
  </mergeCells>
  <phoneticPr fontId="26" type="noConversion"/>
  <dataValidations count="7">
    <dataValidation type="list" allowBlank="1" showInputMessage="1" showErrorMessage="1" sqref="C6:C7" xr:uid="{00000000-0002-0000-0700-000000000000}">
      <formula1>$J$81:$J$84</formula1>
    </dataValidation>
    <dataValidation type="list" allowBlank="1" showInputMessage="1" showErrorMessage="1" sqref="C10:E14 C31:E36 C57:E59 C21:E22 C24:E25 C16:E17 C43:E43" xr:uid="{00000000-0002-0000-0700-000001000000}">
      <formula1>$J$61:$J$65</formula1>
    </dataValidation>
    <dataValidation type="list" allowBlank="1" showInputMessage="1" showErrorMessage="1" sqref="C60:E60 C26:E26 C37:E37 C39:E39 C41:E42 C45:E49 C51:E54" xr:uid="{00000000-0002-0000-0700-000002000000}">
      <formula1>$J$66:$J$70</formula1>
    </dataValidation>
    <dataValidation type="list" allowBlank="1" showInputMessage="1" showErrorMessage="1" sqref="C23:E23" xr:uid="{00000000-0002-0000-0700-000003000000}">
      <formula1>$J$76:$J$80</formula1>
    </dataValidation>
    <dataValidation type="list" allowBlank="1" showInputMessage="1" showErrorMessage="1" sqref="C29:E29" xr:uid="{00000000-0002-0000-0700-000004000000}">
      <formula1>$J$71:$J$75</formula1>
    </dataValidation>
    <dataValidation type="list" allowBlank="1" showInputMessage="1" showErrorMessage="1" sqref="C28:E28" xr:uid="{00000000-0002-0000-0700-000005000000}">
      <formula1>$J$86:$J$91</formula1>
    </dataValidation>
    <dataValidation type="list" allowBlank="1" showInputMessage="1" showErrorMessage="1" sqref="C19:E20" xr:uid="{58DFB594-2978-9B4E-9C19-D320AF94CE4C}">
      <formula1>$J$94:$J$102</formula1>
    </dataValidation>
  </dataValidations>
  <pageMargins left="0.75" right="0.75" top="1" bottom="1" header="0.5" footer="0.5"/>
  <pageSetup scale="53" fitToHeight="5" orientation="landscape" horizontalDpi="4294967292" verticalDpi="4294967292"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7"/>
  <sheetViews>
    <sheetView zoomScale="120" zoomScaleNormal="120" zoomScalePageLayoutView="130" workbookViewId="0">
      <pane ySplit="4" topLeftCell="A37" activePane="bottomLeft" state="frozen"/>
      <selection activeCell="C10" sqref="C10"/>
      <selection pane="bottomLeft" activeCell="C6" sqref="C6:E20"/>
    </sheetView>
  </sheetViews>
  <sheetFormatPr defaultColWidth="11" defaultRowHeight="15.75"/>
  <cols>
    <col min="1" max="1" width="10.3125" style="44" customWidth="1"/>
    <col min="2" max="5" width="9.3125" style="44" customWidth="1"/>
    <col min="6" max="8" width="40.8125" customWidth="1"/>
    <col min="9" max="9" width="40.8125" style="413" customWidth="1"/>
    <col min="10" max="12" width="11" style="51"/>
  </cols>
  <sheetData>
    <row r="1" spans="1:9" ht="35" customHeight="1" thickBot="1">
      <c r="A1" s="118" t="s">
        <v>346</v>
      </c>
      <c r="B1" s="64"/>
      <c r="C1" s="64"/>
      <c r="D1" s="64"/>
      <c r="E1" s="64"/>
      <c r="F1" s="119"/>
      <c r="G1" s="466" t="str">
        <f>Instructions!A2</f>
        <v xml:space="preserve">Florida Green High-Rise Residential Building Standard </v>
      </c>
      <c r="H1" s="466" t="str">
        <f>Instructions!A5</f>
        <v>Version 4:  Revised 11 11 2022</v>
      </c>
      <c r="I1" s="409"/>
    </row>
    <row r="2" spans="1:9" s="51" customFormat="1" ht="26.25">
      <c r="A2" s="226" t="s">
        <v>67</v>
      </c>
      <c r="B2" s="80" t="s">
        <v>221</v>
      </c>
      <c r="C2" s="80" t="s">
        <v>711</v>
      </c>
      <c r="D2" s="80" t="s">
        <v>219</v>
      </c>
      <c r="E2" s="80" t="s">
        <v>220</v>
      </c>
      <c r="F2" s="81"/>
      <c r="G2" s="81"/>
      <c r="H2" s="82"/>
      <c r="I2" s="410"/>
    </row>
    <row r="3" spans="1:9" ht="21">
      <c r="A3" s="227"/>
      <c r="B3" s="53">
        <f>SUM(B6:B20)</f>
        <v>31</v>
      </c>
      <c r="C3" s="53">
        <f>SUM(C6:C20)</f>
        <v>0</v>
      </c>
      <c r="D3" s="53">
        <f>SUM(D6:D20)</f>
        <v>0</v>
      </c>
      <c r="E3" s="53">
        <f>SUM(E6:E20)</f>
        <v>0</v>
      </c>
      <c r="H3" s="63"/>
      <c r="I3" s="411"/>
    </row>
    <row r="4" spans="1:9" ht="16.149999999999999" thickBot="1">
      <c r="A4" s="113" t="s">
        <v>35</v>
      </c>
      <c r="B4" s="116"/>
      <c r="C4" s="116"/>
      <c r="D4" s="116"/>
      <c r="E4" s="116"/>
      <c r="F4" s="109" t="s">
        <v>216</v>
      </c>
      <c r="G4" s="109" t="s">
        <v>217</v>
      </c>
      <c r="H4" s="110" t="s">
        <v>218</v>
      </c>
      <c r="I4" s="396" t="s">
        <v>228</v>
      </c>
    </row>
    <row r="5" spans="1:9">
      <c r="A5" s="725" t="s">
        <v>186</v>
      </c>
      <c r="B5" s="726"/>
      <c r="C5" s="726"/>
      <c r="D5" s="726"/>
      <c r="E5" s="726"/>
      <c r="F5" s="727" t="s">
        <v>184</v>
      </c>
      <c r="G5" s="728"/>
      <c r="H5" s="729"/>
      <c r="I5" s="730"/>
    </row>
    <row r="6" spans="1:9" ht="57">
      <c r="A6" s="225" t="s">
        <v>632</v>
      </c>
      <c r="B6" s="47">
        <v>3</v>
      </c>
      <c r="C6" s="59"/>
      <c r="D6" s="59"/>
      <c r="E6" s="59"/>
      <c r="F6" s="43" t="s">
        <v>214</v>
      </c>
      <c r="G6" s="4" t="s">
        <v>465</v>
      </c>
      <c r="H6" s="3" t="s">
        <v>189</v>
      </c>
      <c r="I6" s="397"/>
    </row>
    <row r="7" spans="1:9" ht="292.5" customHeight="1">
      <c r="A7" s="225" t="s">
        <v>633</v>
      </c>
      <c r="B7" s="47">
        <v>4</v>
      </c>
      <c r="C7" s="59"/>
      <c r="D7" s="59"/>
      <c r="E7" s="59"/>
      <c r="F7" s="43" t="s">
        <v>236</v>
      </c>
      <c r="G7" s="43" t="s">
        <v>694</v>
      </c>
      <c r="H7" s="707" t="s">
        <v>755</v>
      </c>
      <c r="I7" s="397"/>
    </row>
    <row r="8" spans="1:9" ht="42.75">
      <c r="A8" s="225" t="s">
        <v>634</v>
      </c>
      <c r="B8" s="47">
        <v>1</v>
      </c>
      <c r="C8" s="59"/>
      <c r="D8" s="59"/>
      <c r="E8" s="59"/>
      <c r="F8" s="26" t="s">
        <v>34</v>
      </c>
      <c r="G8" s="24" t="s">
        <v>821</v>
      </c>
      <c r="H8" s="4" t="s">
        <v>866</v>
      </c>
      <c r="I8" s="397"/>
    </row>
    <row r="9" spans="1:9" ht="114.4">
      <c r="A9" s="225" t="s">
        <v>635</v>
      </c>
      <c r="B9" s="777" t="s">
        <v>893</v>
      </c>
      <c r="C9" s="59"/>
      <c r="D9" s="59"/>
      <c r="E9" s="59"/>
      <c r="F9" s="26" t="s">
        <v>191</v>
      </c>
      <c r="G9" s="721" t="s">
        <v>756</v>
      </c>
      <c r="H9" s="4" t="s">
        <v>468</v>
      </c>
      <c r="I9" s="397"/>
    </row>
    <row r="10" spans="1:9" ht="142.5">
      <c r="A10" s="225" t="s">
        <v>636</v>
      </c>
      <c r="B10" s="47">
        <v>3</v>
      </c>
      <c r="C10" s="59"/>
      <c r="D10" s="59"/>
      <c r="E10" s="59"/>
      <c r="F10" s="4" t="s">
        <v>190</v>
      </c>
      <c r="G10" s="707" t="s">
        <v>757</v>
      </c>
      <c r="H10" s="707" t="s">
        <v>758</v>
      </c>
      <c r="I10" s="397"/>
    </row>
    <row r="11" spans="1:9" ht="78" customHeight="1">
      <c r="A11" s="225" t="s">
        <v>637</v>
      </c>
      <c r="B11" s="47">
        <v>1</v>
      </c>
      <c r="C11" s="59"/>
      <c r="D11" s="59"/>
      <c r="E11" s="59"/>
      <c r="F11" s="4" t="s">
        <v>350</v>
      </c>
      <c r="G11" s="26" t="s">
        <v>381</v>
      </c>
      <c r="H11" s="707" t="s">
        <v>759</v>
      </c>
      <c r="I11" s="397" t="s">
        <v>894</v>
      </c>
    </row>
    <row r="12" spans="1:9" ht="57">
      <c r="A12" s="225" t="s">
        <v>638</v>
      </c>
      <c r="B12" s="48">
        <v>2</v>
      </c>
      <c r="C12" s="60"/>
      <c r="D12" s="60"/>
      <c r="E12" s="60"/>
      <c r="F12" s="4" t="s">
        <v>50</v>
      </c>
      <c r="G12" s="26" t="s">
        <v>768</v>
      </c>
      <c r="H12" s="4" t="s">
        <v>469</v>
      </c>
      <c r="I12" s="397"/>
    </row>
    <row r="13" spans="1:9" ht="38.25" customHeight="1">
      <c r="A13" s="225" t="s">
        <v>639</v>
      </c>
      <c r="B13" s="48">
        <v>2</v>
      </c>
      <c r="C13" s="60"/>
      <c r="D13" s="60"/>
      <c r="E13" s="60"/>
      <c r="F13" s="4" t="s">
        <v>451</v>
      </c>
      <c r="G13" s="722" t="s">
        <v>450</v>
      </c>
      <c r="H13" s="3" t="s">
        <v>192</v>
      </c>
      <c r="I13" s="397"/>
    </row>
    <row r="14" spans="1:9">
      <c r="A14" s="731" t="s">
        <v>187</v>
      </c>
      <c r="B14" s="723"/>
      <c r="C14" s="723"/>
      <c r="D14" s="723"/>
      <c r="E14" s="723"/>
      <c r="F14" s="719" t="s">
        <v>183</v>
      </c>
      <c r="G14" s="724"/>
      <c r="H14" s="720"/>
      <c r="I14" s="732"/>
    </row>
    <row r="15" spans="1:9" ht="198.75" customHeight="1">
      <c r="A15" s="225" t="s">
        <v>640</v>
      </c>
      <c r="B15" s="48">
        <v>2</v>
      </c>
      <c r="C15" s="60"/>
      <c r="D15" s="60"/>
      <c r="E15" s="60"/>
      <c r="F15" s="43" t="s">
        <v>332</v>
      </c>
      <c r="G15" s="43" t="s">
        <v>466</v>
      </c>
      <c r="H15" s="3" t="s">
        <v>193</v>
      </c>
      <c r="I15" s="397"/>
    </row>
    <row r="16" spans="1:9" ht="107.25" customHeight="1">
      <c r="A16" s="225" t="s">
        <v>641</v>
      </c>
      <c r="B16" s="47">
        <v>4</v>
      </c>
      <c r="C16" s="59"/>
      <c r="D16" s="59"/>
      <c r="E16" s="59"/>
      <c r="F16" s="43" t="s">
        <v>453</v>
      </c>
      <c r="G16" s="26" t="s">
        <v>452</v>
      </c>
      <c r="H16" s="4" t="s">
        <v>194</v>
      </c>
      <c r="I16" s="397"/>
    </row>
    <row r="17" spans="1:10" ht="64.5" customHeight="1">
      <c r="A17" s="225" t="s">
        <v>642</v>
      </c>
      <c r="B17" s="47">
        <v>1</v>
      </c>
      <c r="C17" s="59"/>
      <c r="D17" s="59"/>
      <c r="E17" s="59"/>
      <c r="F17" s="43" t="s">
        <v>454</v>
      </c>
      <c r="G17" s="26" t="s">
        <v>195</v>
      </c>
      <c r="H17" s="3" t="s">
        <v>470</v>
      </c>
      <c r="I17" s="397"/>
    </row>
    <row r="18" spans="1:10">
      <c r="A18" s="731" t="s">
        <v>188</v>
      </c>
      <c r="B18" s="718"/>
      <c r="C18" s="718"/>
      <c r="D18" s="718"/>
      <c r="E18" s="718"/>
      <c r="F18" s="719" t="s">
        <v>185</v>
      </c>
      <c r="G18" s="724"/>
      <c r="H18" s="720"/>
      <c r="I18" s="732"/>
    </row>
    <row r="19" spans="1:10" ht="249.75" customHeight="1">
      <c r="A19" s="225" t="s">
        <v>643</v>
      </c>
      <c r="B19" s="47">
        <v>4</v>
      </c>
      <c r="C19" s="59"/>
      <c r="D19" s="59"/>
      <c r="E19" s="59"/>
      <c r="F19" s="43" t="s">
        <v>455</v>
      </c>
      <c r="G19" s="26" t="s">
        <v>467</v>
      </c>
      <c r="H19" s="707" t="s">
        <v>760</v>
      </c>
      <c r="I19" s="397"/>
    </row>
    <row r="20" spans="1:10" ht="111" customHeight="1" thickBot="1">
      <c r="A20" s="231" t="s">
        <v>644</v>
      </c>
      <c r="B20" s="85">
        <v>4</v>
      </c>
      <c r="C20" s="86"/>
      <c r="D20" s="86"/>
      <c r="E20" s="86"/>
      <c r="F20" s="102" t="s">
        <v>456</v>
      </c>
      <c r="G20" s="103" t="s">
        <v>457</v>
      </c>
      <c r="H20" s="733" t="s">
        <v>760</v>
      </c>
      <c r="I20" s="400"/>
    </row>
    <row r="23" spans="1:10">
      <c r="J23" s="50">
        <v>0</v>
      </c>
    </row>
    <row r="24" spans="1:10">
      <c r="J24" s="50" t="s">
        <v>209</v>
      </c>
    </row>
    <row r="25" spans="1:10">
      <c r="J25" s="50">
        <v>1</v>
      </c>
    </row>
    <row r="26" spans="1:10">
      <c r="J26" s="50" t="s">
        <v>220</v>
      </c>
    </row>
    <row r="27" spans="1:10">
      <c r="J27" s="50"/>
    </row>
    <row r="28" spans="1:10">
      <c r="J28" s="50">
        <v>0</v>
      </c>
    </row>
    <row r="29" spans="1:10">
      <c r="J29" s="50" t="s">
        <v>209</v>
      </c>
    </row>
    <row r="30" spans="1:10">
      <c r="J30" s="50">
        <v>2</v>
      </c>
    </row>
    <row r="31" spans="1:10">
      <c r="J31" s="50" t="s">
        <v>220</v>
      </c>
    </row>
    <row r="32" spans="1:10">
      <c r="J32" s="50"/>
    </row>
    <row r="33" spans="10:10">
      <c r="J33" s="50">
        <v>0</v>
      </c>
    </row>
    <row r="34" spans="10:10">
      <c r="J34" s="50" t="s">
        <v>209</v>
      </c>
    </row>
    <row r="35" spans="10:10">
      <c r="J35" s="50">
        <v>3</v>
      </c>
    </row>
    <row r="36" spans="10:10">
      <c r="J36" s="50" t="s">
        <v>220</v>
      </c>
    </row>
    <row r="37" spans="10:10">
      <c r="J37" s="50"/>
    </row>
    <row r="38" spans="10:10">
      <c r="J38" s="50">
        <v>0</v>
      </c>
    </row>
    <row r="39" spans="10:10">
      <c r="J39" s="50" t="s">
        <v>209</v>
      </c>
    </row>
    <row r="40" spans="10:10">
      <c r="J40" s="50">
        <v>4</v>
      </c>
    </row>
    <row r="41" spans="10:10">
      <c r="J41" s="50" t="s">
        <v>220</v>
      </c>
    </row>
    <row r="42" spans="10:10">
      <c r="J42" s="50"/>
    </row>
    <row r="43" spans="10:10">
      <c r="J43" s="50" t="s">
        <v>224</v>
      </c>
    </row>
    <row r="44" spans="10:10">
      <c r="J44" s="50" t="s">
        <v>225</v>
      </c>
    </row>
    <row r="45" spans="10:10">
      <c r="J45" s="50" t="s">
        <v>226</v>
      </c>
    </row>
    <row r="46" spans="10:10">
      <c r="J46" s="50"/>
    </row>
    <row r="47" spans="10:10">
      <c r="J47" s="50"/>
    </row>
    <row r="48" spans="10:10">
      <c r="J48" s="50">
        <v>0</v>
      </c>
    </row>
    <row r="49" spans="10:10">
      <c r="J49" s="50" t="s">
        <v>209</v>
      </c>
    </row>
    <row r="50" spans="10:10">
      <c r="J50" s="50">
        <v>2</v>
      </c>
    </row>
    <row r="51" spans="10:10">
      <c r="J51" s="50">
        <v>3</v>
      </c>
    </row>
    <row r="52" spans="10:10">
      <c r="J52" s="50">
        <v>4</v>
      </c>
    </row>
    <row r="53" spans="10:10">
      <c r="J53" s="50" t="s">
        <v>220</v>
      </c>
    </row>
    <row r="55" spans="10:10">
      <c r="J55" s="50">
        <v>0</v>
      </c>
    </row>
    <row r="56" spans="10:10">
      <c r="J56" s="50" t="s">
        <v>209</v>
      </c>
    </row>
    <row r="57" spans="10:10">
      <c r="J57" s="50">
        <v>1</v>
      </c>
    </row>
    <row r="58" spans="10:10">
      <c r="J58" s="50">
        <v>2</v>
      </c>
    </row>
    <row r="59" spans="10:10">
      <c r="J59" s="50">
        <v>3</v>
      </c>
    </row>
    <row r="60" spans="10:10">
      <c r="J60" s="50">
        <v>4</v>
      </c>
    </row>
    <row r="61" spans="10:10">
      <c r="J61" s="50" t="s">
        <v>220</v>
      </c>
    </row>
    <row r="63" spans="10:10">
      <c r="J63" s="50">
        <v>0</v>
      </c>
    </row>
    <row r="64" spans="10:10">
      <c r="J64" s="50" t="s">
        <v>209</v>
      </c>
    </row>
    <row r="65" spans="10:10">
      <c r="J65" s="50">
        <v>1</v>
      </c>
    </row>
    <row r="66" spans="10:10">
      <c r="J66" s="50">
        <v>2</v>
      </c>
    </row>
    <row r="67" spans="10:10">
      <c r="J67" s="50" t="s">
        <v>220</v>
      </c>
    </row>
  </sheetData>
  <sheetProtection algorithmName="SHA-512" hashValue="UVzf1HH3XpiZCCnV2H4v6da1CRhztSQHKWWnu41P/dg8YuQLqckYoWlNvYzVGUBsK7TBk3th6of5GhV8nE9Ovg==" saltValue="q6CNCo34ebUYt/03lNnu0w==" spinCount="100000" sheet="1" objects="1" scenarios="1"/>
  <customSheetViews>
    <customSheetView guid="{ACDF5350-2922-6540-AACD-798BECD5E002}" fitToPage="1">
      <pane ySplit="4" topLeftCell="A5" activePane="bottomLeft" state="frozen"/>
      <selection pane="bottomLeft" activeCell="G12" sqref="A1:XFD1048576"/>
      <pageMargins left="0.75" right="0.75" top="1" bottom="1" header="0.5" footer="0.5"/>
      <pageSetup scale="53" fitToHeight="2" orientation="landscape" horizontalDpi="4294967292" verticalDpi="4294967292"/>
    </customSheetView>
  </customSheetViews>
  <phoneticPr fontId="26" type="noConversion"/>
  <dataValidations count="7">
    <dataValidation type="list" allowBlank="1" showInputMessage="1" showErrorMessage="1" sqref="C6:E6" xr:uid="{00000000-0002-0000-0800-000000000000}">
      <formula1>$J$32:$J$36</formula1>
    </dataValidation>
    <dataValidation type="list" allowBlank="1" showInputMessage="1" showErrorMessage="1" sqref="C7:E7 C19:E20" xr:uid="{00000000-0002-0000-0800-000001000000}">
      <formula1>$J$54:$J$61</formula1>
    </dataValidation>
    <dataValidation type="list" allowBlank="1" showInputMessage="1" showErrorMessage="1" sqref="C17:E17 C8:E8 C11:E11" xr:uid="{00000000-0002-0000-0800-000002000000}">
      <formula1>$J$22:$J$26</formula1>
    </dataValidation>
    <dataValidation type="list" allowBlank="1" showInputMessage="1" showErrorMessage="1" sqref="C12:E13" xr:uid="{00000000-0002-0000-0800-000003000000}">
      <formula1>$J$27:$J$31</formula1>
    </dataValidation>
    <dataValidation type="list" allowBlank="1" showInputMessage="1" showErrorMessage="1" sqref="C15:E15" xr:uid="{00000000-0002-0000-0800-000004000000}">
      <formula1>$J$62:$J$67</formula1>
    </dataValidation>
    <dataValidation type="list" allowBlank="1" showInputMessage="1" showErrorMessage="1" sqref="C9:E10" xr:uid="{00000000-0002-0000-0800-000005000000}">
      <formula1>$J$55:$J$59</formula1>
    </dataValidation>
    <dataValidation type="list" allowBlank="1" showInputMessage="1" showErrorMessage="1" sqref="C16:E16" xr:uid="{32E3CC82-9D2E-0144-9D08-2147BF55B4EA}">
      <formula1>$J$48:$J$53</formula1>
    </dataValidation>
  </dataValidations>
  <pageMargins left="0.75" right="0.75" top="1" bottom="1" header="0.5" footer="0.5"/>
  <pageSetup scale="53" fitToHeight="2"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Instructions</vt:lpstr>
      <vt:lpstr>Project Registration and Team</vt:lpstr>
      <vt:lpstr>Final Application</vt:lpstr>
      <vt:lpstr>Project Management</vt:lpstr>
      <vt:lpstr>Energy</vt:lpstr>
      <vt:lpstr>Water</vt:lpstr>
      <vt:lpstr>Site</vt:lpstr>
      <vt:lpstr>Health</vt:lpstr>
      <vt:lpstr>Materials</vt:lpstr>
      <vt:lpstr>Materials Worksheet</vt:lpstr>
      <vt:lpstr>Disaster Mitigation</vt:lpstr>
      <vt:lpstr>Innovation </vt:lpstr>
      <vt:lpstr>Long Summary Project Evaluator</vt:lpstr>
      <vt:lpstr>Deposit</vt:lpstr>
      <vt:lpstr>'Disaster Mitigation'!Print_Area</vt:lpstr>
      <vt:lpstr>Energy!Print_Area</vt:lpstr>
      <vt:lpstr>'Final Application'!Print_Area</vt:lpstr>
      <vt:lpstr>Health!Print_Area</vt:lpstr>
      <vt:lpstr>'Innovation '!Print_Area</vt:lpstr>
      <vt:lpstr>Instructions!Print_Area</vt:lpstr>
      <vt:lpstr>'Long Summary Project Evaluator'!Print_Area</vt:lpstr>
      <vt:lpstr>Materials!Print_Area</vt:lpstr>
      <vt:lpstr>'Project Management'!Print_Area</vt:lpstr>
      <vt:lpstr>'Project Registration and Team'!Print_Area</vt:lpstr>
      <vt:lpstr>Site!Print_Area</vt:lpstr>
      <vt:lpstr>Water!Print_Area</vt:lpstr>
    </vt:vector>
  </TitlesOfParts>
  <Company>Trifecta Construction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Languell</dc:creator>
  <cp:lastModifiedBy>Mary-Laptop</cp:lastModifiedBy>
  <cp:lastPrinted>2022-05-16T15:45:16Z</cp:lastPrinted>
  <dcterms:created xsi:type="dcterms:W3CDTF">2013-12-20T21:37:40Z</dcterms:created>
  <dcterms:modified xsi:type="dcterms:W3CDTF">2023-02-02T14:25:16Z</dcterms:modified>
</cp:coreProperties>
</file>